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filterPrivacy="1" defaultThemeVersion="124226"/>
  <xr:revisionPtr revIDLastSave="0" documentId="13_ncr:1_{D3DB3C85-800F-4362-A75A-30FF463D1AF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ANILHA ORÇAMENTÁRIA" sheetId="3" r:id="rId1"/>
    <sheet name="CRONOGRAMA FISCO-FINANCEIRO" sheetId="6" r:id="rId2"/>
    <sheet name="BDI 1" sheetId="7" r:id="rId3"/>
    <sheet name="BDI 2" sheetId="9" r:id="rId4"/>
    <sheet name="ENCARGOS SOCIAIS" sheetId="8" r:id="rId5"/>
  </sheets>
  <definedNames>
    <definedName name="_xlnm.Print_Area" localSheetId="1">'CRONOGRAMA FISCO-FINANCEIRO'!$A$1:$R$21</definedName>
    <definedName name="_xlnm.Print_Area" localSheetId="0">'PLANILHA ORÇAMENTÁRIA'!$A$1:$G$132</definedName>
    <definedName name="BDI" comment="Coluna BDI">1+(INDEX(#REF!,ROW())/100)</definedName>
    <definedName name="BDI.Opcao" hidden="1">#REF!</definedName>
    <definedName name="ContraPart1" comment="Contrapartida1: coluna auxiliar para cálculo da contrapartida">#REF!-SUMIF(#REF!,"&gt;=0",#REF!)</definedName>
    <definedName name="ContraPart2" comment="Diferença entre a contrapartida efetiva menos as contrapartidas informadas pelo usuário (Fin, Física e/ou Outras Fontes)">MAX(#REF!-SUM(#REF!),0)</definedName>
    <definedName name="DESONERACAO" hidden="1">IF(OR(Import.Desoneracao="DESONERADO",Import.Desoneracao="SIM"),"SIM","NÃO")</definedName>
    <definedName name="Import.Desoneracao" hidden="1">OFFSET(#REF!,0,-1)</definedName>
    <definedName name="Item" comment="Coluna Número do Macroitem">INDEX(#REF!,ROW())</definedName>
    <definedName name="ListaNomes" comment="Indica os nomes dos Responsáveis Técnicos peloOrçamento, Fiscalização e Execução">#REF!</definedName>
    <definedName name="Macroitem" comment="Mostra o valor da Coluna Total Macroitem na linha pesquisada.">INDEX(#REF!,ROW())</definedName>
    <definedName name="Macroitem1" comment="Indica o valor da coluna Total Macroitem 1">INDEX(#REF!,ROW())</definedName>
    <definedName name="Macroitem2" comment="Indica o valor da coluna Total Macroitem 2">INDEX(#REF!,ROW())</definedName>
    <definedName name="Macroitem3" comment="Indica o valor da coluna Total Macroitem 3">INDEX(#REF!,ROW())</definedName>
    <definedName name="MacroitemAc">INDEX(#REF!,ROW())</definedName>
    <definedName name="MacroitemPer">INDEX(#REF!,ROW())</definedName>
    <definedName name="MacroitemRet">INDEX(#REF!,ROW())</definedName>
    <definedName name="matriz">#REF!</definedName>
    <definedName name="matriz2">#REF!</definedName>
    <definedName name="Medicao1" comment="Indica a posicao na Tabela Matriz do BM 01">INDEX(#REF!,ROW())</definedName>
    <definedName name="ORÇAMENTO.BancoRef" hidden="1">'PLANILHA ORÇAMENTÁRIA'!$F$9</definedName>
    <definedName name="ORÇAMENTO.CustoUnitario" hidden="1">ROUND('PLANILHA ORÇAMENTÁRIA'!$Q1,15-13*'PLANILHA ORÇAMENTÁRIA'!$AB$9)</definedName>
    <definedName name="ORÇAMENTO.PrecoUnitarioLicitado" hidden="1">'PLANILHA ORÇAMENTÁRIA'!$AH1</definedName>
    <definedName name="Quantidade" comment="Coluna Quantidade">INDEX(#REF!,ROW())</definedName>
    <definedName name="Quantidade1" comment="Coluna Quantidade1 (Licitados)">INDEX(#REF!,ROW())</definedName>
    <definedName name="Quantidade2" comment="Coluna Quantidade2 (Reprogramado Vigente)">INDEX(#REF!,ROW())</definedName>
    <definedName name="Quantidade3" comment="Coluna Quantidade3 (Reprogramado Proposto)">INDEX(#REF!,ROW())</definedName>
    <definedName name="QuantidadeAc">SUM(OFFSET([0]!Medicao1,0,0,1,#REF!))</definedName>
    <definedName name="QuantidadePeriodo">INDEX([0]!TabMedicao,ROW(),#REF!)</definedName>
    <definedName name="REFERENCIA.Descricao" hidden="1">IF(ISNUMBER('PLANILHA ORÇAMENTÁRIA'!$AB1),OFFSET(INDIRECT(ORÇAMENTO.BancoRef),'PLANILHA ORÇAMENTÁRIA'!$AB1-1,3,1),'PLANILHA ORÇAMENTÁRIA'!$AB1)</definedName>
    <definedName name="REFERENCIA.Unidade" hidden="1">IF(ISNUMBER('PLANILHA ORÇAMENTÁRIA'!$AB1),OFFSET(INDIRECT(ORÇAMENTO.BancoRef),'PLANILHA ORÇAMENTÁRIA'!$AB1-1,4,1),"-")</definedName>
    <definedName name="Registro" comment="Indica o número de ART ou RRT informada na planiha Dados Iniciais, de acordo com o nome escolhido no campo acima, na seta.">IF(INDIRECT(ADDRESS(ROW()-1,COLUMN()))=#REF!,#REF!,IF(INDIRECT(ADDRESS(ROW()-1,COLUMN()))=#REF!,#REF!,IF(INDIRECT(ADDRESS(ROW()-1,COLUMN()))=#REF!,#REF!,"")))</definedName>
    <definedName name="ResParcial" comment="Seleção parcial do Total Subitens referente à um Macroitem específico">OFFSET([0]!Subitem,0,0,MATCH(VLOOKUP("Macroitem",[0]!TabAux,1,FALSE),[0]!TabAux,0),1)</definedName>
    <definedName name="ResParcial1" comment="Seleção parcial do Total Subitens1 referente à um Macroitem específico (licitado)">OFFSET([0]!Subitem1,0,0,MATCH(VLOOKUP("Macroitem",[0]!TabAux,1,FALSE),[0]!TabAux,0),1)</definedName>
    <definedName name="ResParcial2" comment="Seleção parcial do Total Subitens2 referente à um Macroitem específico (Reprogramado Vigente)">OFFSET([0]!Subitem2,0,0,MATCH(VLOOKUP("Macroitem",[0]!TabAux,1,FALSE),[0]!TabAux,0),1)</definedName>
    <definedName name="ResParcial3" comment="Seleção parcial do Total Subitens3 referente à um Macroitem específico (Reprogramado Proposto)">OFFSET([0]!Subitem3,0,0,MATCH(VLOOKUP("Macroitem",[0]!TabAux,1,FALSE),[0]!TabAux,0),1)</definedName>
    <definedName name="ResParcialAc">OFFSET([0]!SubitemAc,0,0,MATCH(VLOOKUP("Macroitem",[0]!TabAux,1,FALSE),[0]!TabAux,0),1)</definedName>
    <definedName name="ResParcialPer">OFFSET([0]!SubitemPer,0,0,MATCH(VLOOKUP("Macroitem",[0]!TabAux,1,FALSE),[0]!TabAux,0),1)</definedName>
    <definedName name="ResParcialRet">OFFSET([0]!SubitemRet,0,0,MATCH(VLOOKUP("Macroitem",[0]!TabAux,1,FALSE),[0]!TabAux,0),1)</definedName>
    <definedName name="Subitem" comment="Coluna Total Subitens">INDEX(#REF!,ROW())</definedName>
    <definedName name="Subitem1" comment="Indica o valor da Coluna Total Subitem1">INDEX(#REF!,ROW())</definedName>
    <definedName name="Subitem2" comment="Indica o valor da Coluna Total Subitem2">INDEX(#REF!,ROW())</definedName>
    <definedName name="Subitem3" comment="Indica o valor da Coluna Total Subitem3">INDEX(#REF!,ROW())</definedName>
    <definedName name="SubitemAc">INDEX(#REF!,ROW())</definedName>
    <definedName name="SubitemPer">INDEX(#REF!,ROW())</definedName>
    <definedName name="SubitemRet">INDEX(#REF!,ROW())</definedName>
    <definedName name="TabAux" comment="Tabela auxiliar para pesquisa do termo &quot;Macroitem&quot;, necessário para funcionamento da planilha. ">#REF!</definedName>
    <definedName name="TabAuxRes" comment="Tabela Matriz da coluna auxiliar, utilizada para Resumo da Reprogramação">#REF!</definedName>
    <definedName name="TabMedicao" comment="Tabela onde é apontado os quantitativos medidos de cada mês.">#REF!</definedName>
    <definedName name="TESTE">#REF!*#REF!</definedName>
    <definedName name="TIPOORCAMENTO" hidden="1">IF(VALUE(#REF!)=2,"Licitado","Proposto")</definedName>
    <definedName name="TotalQ1C2" comment="Multiplica o valor da coluna Quantidade1 pelo valor da coluna Custo Unitário2, quando somente o custo unitário é reprogramado.">[0]!Quantidade1*[0]!Unitario2</definedName>
    <definedName name="TotalQ2C1" comment="Multiplica o valor da coluna Quantidade2 pelo valor da coluna Custo Unitário1, quando somente a quantidade é reprogramada.">[0]!Quantidade2*[0]!Unitario1</definedName>
    <definedName name="TotalQ2C2" comment="Multiplica o valor da coluna Quantidade2 pelo valor da coluna Custo Unitário2 (Ambos Reprogramados Vigentes), quando ambos são diferentes dos respectivos Licitados">[0]!Quantidade2*[0]!Unitario2</definedName>
    <definedName name="TotalSubitem1" comment="Multiplica o valor da coluna Quantidade1 pelo valor da coluna Custo Unitário1 (Licitados), linha a linha, sem função arredondar">[0]!Quantidade1*[0]!Unitario1</definedName>
    <definedName name="Unitario1" comment="Coluna Custo Unitário 1 (Licitados)">INDEX(#REF!,ROW())</definedName>
    <definedName name="Unitario2" comment="Coluna Custo Unitário 2 (Reprogramado Vigente)">INDEX(#REF!,ROW())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30" i="6" l="1"/>
  <c r="B29" i="6"/>
  <c r="B28" i="6"/>
  <c r="B27" i="6"/>
  <c r="B26" i="6"/>
  <c r="B25" i="6"/>
  <c r="B23" i="6"/>
  <c r="B22" i="6"/>
  <c r="B21" i="6"/>
  <c r="B20" i="6"/>
  <c r="B24" i="6"/>
  <c r="B15" i="6"/>
  <c r="B16" i="6"/>
  <c r="B17" i="6"/>
  <c r="B18" i="6"/>
  <c r="B14" i="6"/>
  <c r="B19" i="6"/>
  <c r="B4" i="6"/>
  <c r="B5" i="6"/>
  <c r="B7" i="6"/>
  <c r="B8" i="6"/>
  <c r="B13" i="6"/>
  <c r="G128" i="3"/>
  <c r="G127" i="3"/>
  <c r="G126" i="3"/>
  <c r="G125" i="3"/>
  <c r="G124" i="3"/>
  <c r="G123" i="3"/>
  <c r="G122" i="3"/>
  <c r="G118" i="3"/>
  <c r="G117" i="3"/>
  <c r="G116" i="3"/>
  <c r="G115" i="3"/>
  <c r="G111" i="3"/>
  <c r="G110" i="3"/>
  <c r="G109" i="3"/>
  <c r="G108" i="3"/>
  <c r="G107" i="3"/>
  <c r="G106" i="3"/>
  <c r="G105" i="3"/>
  <c r="G104" i="3"/>
  <c r="G103" i="3"/>
  <c r="G102" i="3"/>
  <c r="G98" i="3"/>
  <c r="G99" i="3" s="1"/>
  <c r="M27" i="6" s="1"/>
  <c r="I27" i="6" s="1"/>
  <c r="G94" i="3"/>
  <c r="G95" i="3" s="1"/>
  <c r="M26" i="6" s="1"/>
  <c r="G88" i="3"/>
  <c r="G87" i="3"/>
  <c r="G86" i="3"/>
  <c r="G85" i="3"/>
  <c r="G84" i="3"/>
  <c r="G83" i="3"/>
  <c r="G82" i="3"/>
  <c r="G78" i="3"/>
  <c r="G77" i="3"/>
  <c r="G76" i="3"/>
  <c r="G75" i="3"/>
  <c r="G47" i="3"/>
  <c r="G22" i="3"/>
  <c r="G30" i="3"/>
  <c r="G29" i="3"/>
  <c r="G28" i="3"/>
  <c r="G27" i="3"/>
  <c r="G26" i="3"/>
  <c r="G25" i="3"/>
  <c r="G24" i="3"/>
  <c r="G23" i="3"/>
  <c r="K17" i="9"/>
  <c r="B6" i="9"/>
  <c r="A6" i="9"/>
  <c r="B5" i="9"/>
  <c r="A5" i="9"/>
  <c r="A4" i="9"/>
  <c r="B3" i="9"/>
  <c r="A3" i="9"/>
  <c r="B2" i="9"/>
  <c r="A2" i="9"/>
  <c r="G66" i="3"/>
  <c r="G65" i="3"/>
  <c r="G64" i="3"/>
  <c r="G63" i="3"/>
  <c r="G62" i="3"/>
  <c r="G58" i="3"/>
  <c r="G59" i="3" s="1"/>
  <c r="M21" i="6" s="1"/>
  <c r="G54" i="3"/>
  <c r="G55" i="3" s="1"/>
  <c r="M20" i="6" s="1"/>
  <c r="I26" i="6" l="1"/>
  <c r="K26" i="6"/>
  <c r="K20" i="6"/>
  <c r="G20" i="6"/>
  <c r="I20" i="6"/>
  <c r="E20" i="6"/>
  <c r="E21" i="6"/>
  <c r="K21" i="6"/>
  <c r="G21" i="6"/>
  <c r="I21" i="6"/>
  <c r="G27" i="6"/>
  <c r="E27" i="6"/>
  <c r="K27" i="6"/>
  <c r="G26" i="6"/>
  <c r="E26" i="6"/>
  <c r="G119" i="3"/>
  <c r="M29" i="6" s="1"/>
  <c r="G129" i="3"/>
  <c r="M30" i="6" s="1"/>
  <c r="G112" i="3"/>
  <c r="M28" i="6" s="1"/>
  <c r="G79" i="3"/>
  <c r="M23" i="6" s="1"/>
  <c r="G89" i="3"/>
  <c r="M24" i="6" s="1"/>
  <c r="G69" i="3"/>
  <c r="G68" i="3"/>
  <c r="G67" i="3"/>
  <c r="G48" i="3"/>
  <c r="G46" i="3"/>
  <c r="G45" i="3"/>
  <c r="A6" i="7"/>
  <c r="A5" i="7"/>
  <c r="A4" i="7"/>
  <c r="A3" i="7"/>
  <c r="A2" i="7"/>
  <c r="K28" i="6" l="1"/>
  <c r="I28" i="6"/>
  <c r="G28" i="6"/>
  <c r="E28" i="6"/>
  <c r="E23" i="6"/>
  <c r="I23" i="6"/>
  <c r="K23" i="6"/>
  <c r="G23" i="6"/>
  <c r="K30" i="6"/>
  <c r="G30" i="6"/>
  <c r="I30" i="6"/>
  <c r="E30" i="6"/>
  <c r="K24" i="6"/>
  <c r="G24" i="6"/>
  <c r="I24" i="6"/>
  <c r="E24" i="6"/>
  <c r="G29" i="6"/>
  <c r="I29" i="6"/>
  <c r="E29" i="6"/>
  <c r="K29" i="6"/>
  <c r="M25" i="6"/>
  <c r="G130" i="3"/>
  <c r="G71" i="3"/>
  <c r="G70" i="3"/>
  <c r="G18" i="3"/>
  <c r="G17" i="3"/>
  <c r="G38" i="3"/>
  <c r="G37" i="3"/>
  <c r="G36" i="3"/>
  <c r="G35" i="3"/>
  <c r="G31" i="3"/>
  <c r="G32" i="3" s="1"/>
  <c r="M16" i="6" s="1"/>
  <c r="G42" i="3"/>
  <c r="G43" i="3"/>
  <c r="G44" i="3"/>
  <c r="B5" i="8"/>
  <c r="B4" i="8"/>
  <c r="B6" i="7"/>
  <c r="B5" i="7"/>
  <c r="B3" i="7"/>
  <c r="B3" i="8"/>
  <c r="A3" i="8"/>
  <c r="A5" i="6"/>
  <c r="J23" i="8"/>
  <c r="J17" i="8"/>
  <c r="J32" i="8"/>
  <c r="J30" i="8"/>
  <c r="J27" i="8"/>
  <c r="B2" i="8"/>
  <c r="G13" i="3"/>
  <c r="B2" i="7"/>
  <c r="G72" i="3" l="1"/>
  <c r="G49" i="3"/>
  <c r="M18" i="6" s="1"/>
  <c r="G19" i="3"/>
  <c r="M15" i="6" s="1"/>
  <c r="G14" i="3"/>
  <c r="M14" i="6" s="1"/>
  <c r="J33" i="8"/>
  <c r="K17" i="7"/>
  <c r="G90" i="3" l="1"/>
  <c r="M22" i="6"/>
  <c r="K15" i="6"/>
  <c r="I15" i="6"/>
  <c r="G39" i="3"/>
  <c r="M17" i="6" s="1"/>
  <c r="M31" i="6" s="1"/>
  <c r="G50" i="3" l="1"/>
  <c r="G132" i="3" s="1"/>
  <c r="H49" i="3" s="1"/>
  <c r="I22" i="6"/>
  <c r="E22" i="6"/>
  <c r="K22" i="6"/>
  <c r="G22" i="6"/>
  <c r="M19" i="6"/>
  <c r="E15" i="6"/>
  <c r="G15" i="6"/>
  <c r="N24" i="6" l="1"/>
  <c r="H87" i="3"/>
  <c r="H111" i="3"/>
  <c r="H126" i="3"/>
  <c r="N22" i="6"/>
  <c r="H104" i="3"/>
  <c r="N29" i="6"/>
  <c r="H72" i="3"/>
  <c r="H110" i="3"/>
  <c r="H14" i="3"/>
  <c r="H55" i="3"/>
  <c r="H98" i="3"/>
  <c r="H128" i="3"/>
  <c r="H19" i="3"/>
  <c r="N27" i="6"/>
  <c r="H105" i="3"/>
  <c r="H78" i="3"/>
  <c r="H119" i="3"/>
  <c r="H118" i="3"/>
  <c r="H76" i="3"/>
  <c r="H83" i="3"/>
  <c r="H112" i="3"/>
  <c r="H124" i="3"/>
  <c r="H115" i="3"/>
  <c r="N30" i="6"/>
  <c r="H77" i="3"/>
  <c r="H85" i="3"/>
  <c r="H102" i="3"/>
  <c r="H107" i="3"/>
  <c r="H103" i="3"/>
  <c r="H89" i="3"/>
  <c r="H109" i="3"/>
  <c r="H95" i="3"/>
  <c r="N28" i="6"/>
  <c r="H86" i="3"/>
  <c r="H108" i="3"/>
  <c r="H88" i="3"/>
  <c r="H79" i="3"/>
  <c r="H117" i="3"/>
  <c r="H123" i="3"/>
  <c r="H106" i="3"/>
  <c r="H32" i="3"/>
  <c r="N26" i="6"/>
  <c r="H82" i="3"/>
  <c r="H59" i="3"/>
  <c r="H94" i="3"/>
  <c r="H99" i="3"/>
  <c r="H125" i="3"/>
  <c r="H39" i="3"/>
  <c r="N21" i="6"/>
  <c r="H75" i="3"/>
  <c r="H84" i="3"/>
  <c r="H129" i="3"/>
  <c r="H127" i="3"/>
  <c r="H122" i="3"/>
  <c r="H116" i="3"/>
  <c r="N23" i="6"/>
  <c r="N20" i="6"/>
  <c r="H65" i="3"/>
  <c r="H47" i="3"/>
  <c r="H54" i="3"/>
  <c r="H30" i="3"/>
  <c r="H29" i="3"/>
  <c r="H22" i="3"/>
  <c r="H24" i="3"/>
  <c r="H26" i="3"/>
  <c r="H28" i="3"/>
  <c r="H25" i="3"/>
  <c r="H27" i="3"/>
  <c r="H23" i="3"/>
  <c r="H66" i="3"/>
  <c r="H62" i="3"/>
  <c r="H58" i="3"/>
  <c r="N15" i="6"/>
  <c r="H64" i="3"/>
  <c r="H63" i="3"/>
  <c r="K17" i="6"/>
  <c r="I17" i="6"/>
  <c r="G17" i="6"/>
  <c r="E17" i="6"/>
  <c r="N17" i="6"/>
  <c r="H68" i="3"/>
  <c r="H67" i="3"/>
  <c r="H69" i="3"/>
  <c r="H45" i="3"/>
  <c r="H46" i="3"/>
  <c r="H48" i="3"/>
  <c r="N19" i="6" l="1"/>
  <c r="H50" i="3"/>
  <c r="H90" i="3"/>
  <c r="N25" i="6"/>
  <c r="H130" i="3"/>
  <c r="H132" i="3" s="1"/>
  <c r="H70" i="3"/>
  <c r="H71" i="3"/>
  <c r="H35" i="3"/>
  <c r="H37" i="3"/>
  <c r="H38" i="3"/>
  <c r="H36" i="3"/>
  <c r="H31" i="3"/>
  <c r="K16" i="6" l="1"/>
  <c r="E16" i="6"/>
  <c r="I16" i="6"/>
  <c r="G16" i="6"/>
  <c r="N16" i="6"/>
  <c r="K18" i="6" l="1"/>
  <c r="I18" i="6"/>
  <c r="G18" i="6"/>
  <c r="E18" i="6"/>
  <c r="N18" i="6"/>
  <c r="M13" i="6" l="1"/>
  <c r="K14" i="6"/>
  <c r="K31" i="6" s="1"/>
  <c r="E14" i="6"/>
  <c r="E31" i="6" s="1"/>
  <c r="I14" i="6"/>
  <c r="I31" i="6" s="1"/>
  <c r="G14" i="6"/>
  <c r="G31" i="6" s="1"/>
  <c r="N14" i="6"/>
  <c r="N13" i="6" s="1"/>
  <c r="H44" i="3"/>
  <c r="H17" i="3"/>
  <c r="H18" i="3"/>
  <c r="H13" i="3"/>
  <c r="H42" i="3"/>
  <c r="B5" i="3"/>
  <c r="B6" i="6" s="1"/>
  <c r="H43" i="3"/>
  <c r="N31" i="6" l="1"/>
  <c r="M32" i="6"/>
  <c r="B4" i="9"/>
  <c r="K33" i="6"/>
  <c r="I33" i="6"/>
  <c r="B4" i="7"/>
  <c r="G33" i="6"/>
  <c r="E32" i="6" l="1"/>
  <c r="G32" i="6" l="1"/>
  <c r="I32" i="6" s="1"/>
  <c r="K32" i="6" s="1"/>
  <c r="E34" i="6"/>
  <c r="G34" i="6" s="1"/>
  <c r="I34" i="6" s="1"/>
  <c r="K34" i="6" s="1"/>
  <c r="E33" i="6"/>
</calcChain>
</file>

<file path=xl/sharedStrings.xml><?xml version="1.0" encoding="utf-8"?>
<sst xmlns="http://schemas.openxmlformats.org/spreadsheetml/2006/main" count="476" uniqueCount="231">
  <si>
    <t>Unidade</t>
  </si>
  <si>
    <t>Quantidade</t>
  </si>
  <si>
    <t>1.1</t>
  </si>
  <si>
    <t>ITEM</t>
  </si>
  <si>
    <t>FONTE</t>
  </si>
  <si>
    <t>OBRA:</t>
  </si>
  <si>
    <t>Valor Total:</t>
  </si>
  <si>
    <t>ITENS DE SERVIÇO</t>
  </si>
  <si>
    <t>Preço Unitário Com BDI (R$)</t>
  </si>
  <si>
    <t>Preço Total Com BDI (R$)</t>
  </si>
  <si>
    <t>TOTAL DO ITEM</t>
  </si>
  <si>
    <t>2.1</t>
  </si>
  <si>
    <t>%</t>
  </si>
  <si>
    <t>3.1</t>
  </si>
  <si>
    <t>DISCRIMINAÇÃO</t>
  </si>
  <si>
    <t>TOTAL</t>
  </si>
  <si>
    <t>MÊS 01</t>
  </si>
  <si>
    <t>MÊS 02</t>
  </si>
  <si>
    <t>MÊS 03</t>
  </si>
  <si>
    <t>R$</t>
  </si>
  <si>
    <t>VALOR DA OBRA</t>
  </si>
  <si>
    <t xml:space="preserve">VALOR ACUMULADO </t>
  </si>
  <si>
    <t>PERCENTUAL DA OBRA</t>
  </si>
  <si>
    <t>SOMATÓRIO ACUMULADO %</t>
  </si>
  <si>
    <t>TOTAL GERAL</t>
  </si>
  <si>
    <t>2.2</t>
  </si>
  <si>
    <t>Razão Social:</t>
  </si>
  <si>
    <t>CNPJ/MF:</t>
  </si>
  <si>
    <t>Siglas</t>
  </si>
  <si>
    <t>% Adotado</t>
  </si>
  <si>
    <t>CP</t>
  </si>
  <si>
    <t>ISS</t>
  </si>
  <si>
    <t>BDI PAD</t>
  </si>
  <si>
    <t>AC</t>
  </si>
  <si>
    <t>Risco</t>
  </si>
  <si>
    <t>Despesas Financeiras</t>
  </si>
  <si>
    <t>Lucro</t>
  </si>
  <si>
    <t>R</t>
  </si>
  <si>
    <t>DF</t>
  </si>
  <si>
    <t>L</t>
  </si>
  <si>
    <t>Seguro e Garantia</t>
  </si>
  <si>
    <t>Administração Central</t>
  </si>
  <si>
    <t>Item</t>
  </si>
  <si>
    <t>Descrição Análitica</t>
  </si>
  <si>
    <t>S + G</t>
  </si>
  <si>
    <t>Tributos (impostos: COFINS 3% e  PIS 0,65%)</t>
  </si>
  <si>
    <t>Tributos (ISS)</t>
  </si>
  <si>
    <t>Tributos (Contribuição Previdenciária sobre a Receita Bruta)</t>
  </si>
  <si>
    <t>CPRB</t>
  </si>
  <si>
    <t>FORMULA - ACÓRDÃO TCU 2.622/2013</t>
  </si>
  <si>
    <t>BDI COM desoneração (Fórmula Acórdão TCU)</t>
  </si>
  <si>
    <t>Encargos Sociais</t>
  </si>
  <si>
    <t>Instrução de Serviços DG nº 03/2012</t>
  </si>
  <si>
    <t>Sub-Total Grupo B</t>
  </si>
  <si>
    <t>GRUPO A</t>
  </si>
  <si>
    <t>Sub-Total Grupo A</t>
  </si>
  <si>
    <t>GRUPO B</t>
  </si>
  <si>
    <t>Sub-Total Grupo C</t>
  </si>
  <si>
    <t>Sub-Total Grupo D</t>
  </si>
  <si>
    <t>GRUPO C</t>
  </si>
  <si>
    <t>GRUPO D</t>
  </si>
  <si>
    <t>Sub-Total Grupo E</t>
  </si>
  <si>
    <t>GRUPO E</t>
  </si>
  <si>
    <t>PREVIDENCIA SOCIAL</t>
  </si>
  <si>
    <t>FUNDO DE GARANTIA POR TEMPO DE SERVIÇO</t>
  </si>
  <si>
    <t>SALARIO EDUCAÇÃO</t>
  </si>
  <si>
    <t>SERVIÇO DA INDUSTRIA - SESI</t>
  </si>
  <si>
    <t>SERVIÇO NACIONAL DE APRENDIZAGEM INDUSTRIAL</t>
  </si>
  <si>
    <t>SERVIÇO DE APOIO A PEQUENA E MEDIA EMPRESA</t>
  </si>
  <si>
    <t>INSTITUTO NACIONAL DE COLONIZAÇÃO E REFORMA AGRATIA - INCRA</t>
  </si>
  <si>
    <t>SEGURO CONTRA OS ACIDENTES DE TRABALHO</t>
  </si>
  <si>
    <t>SERVIÇO SOCIAL DA INDUSTRIA DA CONSTRUÇÃO E DO MOBILIARIO - SECONCI</t>
  </si>
  <si>
    <t>REPOUSO SEMANAL E FERIADOS</t>
  </si>
  <si>
    <t>AUXILIO - ENFERMIDADE</t>
  </si>
  <si>
    <t>LICENÇA PATERNIDADE</t>
  </si>
  <si>
    <t>13º SALARIO</t>
  </si>
  <si>
    <t>DIAS DE CHUVA, FALTAS, JUSTIFICATIVAS, ACIDENTES DE TRABALHO, OUTRAS PARALIZAÇÕES</t>
  </si>
  <si>
    <t>DEPOSITO POR DESPEDIDA INJUSTA</t>
  </si>
  <si>
    <t xml:space="preserve">AVISO PREVIO INDENIZADO </t>
  </si>
  <si>
    <t>FÉRIAS INDENIZADAS</t>
  </si>
  <si>
    <t>REINCIDENCIA DO GRUPO (A) SOBRE O GRUPO (B)</t>
  </si>
  <si>
    <t>REINCIDENCIA DO FGTS SOBRE O AVISO PREVIO</t>
  </si>
  <si>
    <t>ENCARGOS INTERSINDICAIS</t>
  </si>
  <si>
    <t>DEMOSTRATIVO DA TAXA DE ENCARGOS SOCIAIS</t>
  </si>
  <si>
    <t>CE nº</t>
  </si>
  <si>
    <t xml:space="preserve">PLANILHA QUANTITATIVA E ORÇAMENTÁRIA </t>
  </si>
  <si>
    <t>MÊS 04</t>
  </si>
  <si>
    <t>PERÍODO EM MESES</t>
  </si>
  <si>
    <t>XXXXXXXXXXXXXXXXX</t>
  </si>
  <si>
    <t>CRONOGRAMA FÍSICO-FINANCEIRO</t>
  </si>
  <si>
    <t>FORNECIMENTO E INSTALAÇÃO DE PLACA DE OBRA COM CHAPA GALVANIZADA E ESTRUTURA DE MADEIRA. AF_03/2022_PS</t>
  </si>
  <si>
    <t>M2</t>
  </si>
  <si>
    <t>M3</t>
  </si>
  <si>
    <t>SINAPI 103689</t>
  </si>
  <si>
    <t>M</t>
  </si>
  <si>
    <t>UN</t>
  </si>
  <si>
    <t>TUBO DE CONCRETO SIMPLES PARA AGUAS PLUVIAIS, CLASSE PS1, COM ENCAIXE MACHO E FEMEA, DIAMETRO NOMINAL DE 400 MM</t>
  </si>
  <si>
    <t>SINAPI-I 37451</t>
  </si>
  <si>
    <t>QUADRO DE COMPOSIÇÃO DO BDI 1</t>
  </si>
  <si>
    <t>QUADRO DE COMPOSIÇÃO DO BDI 2</t>
  </si>
  <si>
    <t>SERVIÇOS INICIAIS</t>
  </si>
  <si>
    <t>TERRAPLANAGEM</t>
  </si>
  <si>
    <t>DRENAGEM PLUVIAL</t>
  </si>
  <si>
    <t>3.2</t>
  </si>
  <si>
    <t>3.3</t>
  </si>
  <si>
    <t>3.4</t>
  </si>
  <si>
    <t>3.5</t>
  </si>
  <si>
    <t>ESCAVAÇÃO MECANIZADA DE VALA COM PROF. MAIOR QUE 1,5 M ATÉ 3,0 M (MÉDIA MONTANTE E JUSANTE/UMA COMPOSIÇÃO POR TRECHO), RETROESCAV. (0,26 M3), LARG. DE 0,8 M A 1,5 M, EM SOLO DE 2A CATEGORIA, EM LOCAIS COM BAIXO NÍVEL DE INTERFERÊNCIA. AF_09/2024</t>
  </si>
  <si>
    <t>REATERRO MECANIZADO DE VALA COM RETROESCAVADEIRA (CAPACIDADE DA CAÇAMBA DA RETRO: 0,26 M³/POTÊNCIA: 88 HP), LARGURA DE 0,8 A 1,5 M, PROFUNDIDADE DE 1,5 A 3,0 M, COM SOLO (SEM SUBSTITUIÇÃO) DE 1ª CATEGORIA, COM PLACA VIBRATÓRIA. AF_08/2023</t>
  </si>
  <si>
    <t>GEOTÊXTIL NÃO TECIDO 100% POLIÉSTER, RESISTÊNCIA A TRAÇÃO DE 14 KN/M (RT - 14), INSTALADO EM DRENO - FORNECIMENTO E INSTALAÇÃO. AF_07/2021</t>
  </si>
  <si>
    <t>ASSENTAMENTO DE TUBO DE CONCRETO PARA REDES COLETORAS DE ÁGUAS PLUVIAIS, DIÂMETRO DE 300 MM, JUNTA RÍGIDA, INSTALADO EM LOCAL COM BAIXO NÍVEL DE INTERFERÊNCIAS (NÃO INCLUI FORNECIMENTO). AF_03/2024</t>
  </si>
  <si>
    <t>TUBO DE CONCRETO SIMPLES PARA AGUAS PLUVIAIS, CLASSE PS1, COM ENCAIXE MACHO E FEMEA, DIAMETRO NOMINAL DE 300 MM</t>
  </si>
  <si>
    <t>ASSENTAMENTO DE TUBO DE CONCRETO PARA REDES COLETORAS DE ÁGUAS PLUVIAIS, DIÂMETRO DE 400 MM, JUNTA RÍGIDA, INSTALADO EM LOCAL COM ALTO NÍVEL DE INTERFERÊNCIAS (NÃO INCLUI FORNECIMENTO). AF_03/2024</t>
  </si>
  <si>
    <t>CAIXA PARA BOCA DE LOBO SIMPLES RETANGULAR, EM ALVENARIA COM BLOCOS DE CONCRETO, DIMENSÕES INTERNAS: 0,6X1X1,2 M. AF_12/2020</t>
  </si>
  <si>
    <t>CAIXA ENTERRADA HIDRÁULICA RETANGULAR, EM ALVENARIA COM BLOCOS DE CONCRETO, DIMENSÕES INTERNAS: 1X1X0,6 M PARA REDE DE DRENAGEM. AF_12/2020</t>
  </si>
  <si>
    <t>ASSENTAMENTO DE GUIA (MEIO-FIO) EM TRECHO RETO, CONFECCIONADA EM CONCRETO PRÉ-FABRICADO, DIMENSÕES 100X15X13X30 CM (COMPRIMENTO X BASE INFERIOR X BASE SUPERIOR X ALTURA). AF_01/2024</t>
  </si>
  <si>
    <t>ESCAVAÇÃO VERTICAL PARA INFRAESTRUTURA, COM CARGA, DESCARGA E TRANSPORTE DE SOLO DE 1ª CATEGORIA, COM ESCAVADEIRA HIDRÁULICA (CAÇAMBA: 0,8 M³ / 111HP), FROTA DE 6 CAMINHÕES BASCULANTES DE 14 M³, DMT DE 4 KM E VELOCIDADE MÉDIA 22 KM/H. AF_05/2020</t>
  </si>
  <si>
    <t>EXECUÇÃO E COMPACTAÇÃO DE CAMADA FINAL DE ATERRO (100% DE ENERGIA DO PROCTOR NORMAL) COM SOLO PREDOMINANTEMENTE ARGILOSO, EM CAMADAS COM ESPESSURA DE 20 CM - EXCLUSIVE ESCAVAÇÃO, CARGA E TRANSPORTE E SOLO. AF_09/2024</t>
  </si>
  <si>
    <t>SINAPI 101237</t>
  </si>
  <si>
    <t>SINAPI 105560</t>
  </si>
  <si>
    <t>SINAPI 102329</t>
  </si>
  <si>
    <t>SINAPI 104736</t>
  </si>
  <si>
    <t>SINAPI 102713</t>
  </si>
  <si>
    <t>SINAPI 92808</t>
  </si>
  <si>
    <t>SINAPI-I 37450</t>
  </si>
  <si>
    <t>SINAPI 92821</t>
  </si>
  <si>
    <t>SINAPI 97956</t>
  </si>
  <si>
    <t>SINAPI 99264</t>
  </si>
  <si>
    <t>SINAPI 94273</t>
  </si>
  <si>
    <t>REGULARIZAÇÃO E COMPACTAÇÃO DE SUBLEITO DE SOLO PREDOMINANTEMENTE ARGILOSO, PARA OBRAS DE CONSTRUÇÃO DE PAVIMENTOS. AF_09/2024</t>
  </si>
  <si>
    <t>CONSTRUÇÃO DE BASE E SUB-BASE PARA PAVIMENTAÇÃO DE BRITA GRADUADA SIMPLES, COM ESPESSURA DE 15 CM - EXCLUSIVE CARGA E TRANSPORTE. AF_09/2024 (REFERÊNCIA SINAPI 96396)</t>
  </si>
  <si>
    <t>TRANSPORTE COM CAMINHÃO BASCULANTE DE 14 M³, EM VIA URBANA PAVIMENTADA, DMT ATÉ 30 KM (UNIDADE: M3XKM). AF_07/2020</t>
  </si>
  <si>
    <t>M3XKM</t>
  </si>
  <si>
    <t>EXECUÇÃO DE PAVIMENTO EM PISO INTERTRAVADO, COM BLOCO SEXTAVADO DE 25 X 25 CM, ESPESSURA 8 CM. AF_10/2022</t>
  </si>
  <si>
    <t>SINAPI 100576</t>
  </si>
  <si>
    <t>Composição 2</t>
  </si>
  <si>
    <t>SINAPI 95876</t>
  </si>
  <si>
    <t>SINAPI 92394</t>
  </si>
  <si>
    <t>PAVIMENTAÇÃO</t>
  </si>
  <si>
    <t>SINALIZAÇÃO</t>
  </si>
  <si>
    <t>PINTURA DE FAIXA DE PEDESTRE OU ZEBRADA COM TINTA ACRÍLICA, E = 30 CM, APLICAÇÃO MANUAL. AF_05/2021</t>
  </si>
  <si>
    <t>LASTRO DE CONCRETO MAGRO, APLICADO EM BLOCOS DE COROAMENTO OU SAPATAS. AF_01/2024</t>
  </si>
  <si>
    <t>SINAPI 102501</t>
  </si>
  <si>
    <t>SICRO 5213444</t>
  </si>
  <si>
    <t>SICRO 5213855</t>
  </si>
  <si>
    <t>SICRO 5213440</t>
  </si>
  <si>
    <t>SICRO 5213464</t>
  </si>
  <si>
    <t>SICRO 5213863</t>
  </si>
  <si>
    <t>SINAPI 96616</t>
  </si>
  <si>
    <t>PAVIMENTAÇÃO RUA ANSELMO FENALI</t>
  </si>
  <si>
    <t>1.1.1</t>
  </si>
  <si>
    <t>1.2</t>
  </si>
  <si>
    <t>1.2.1</t>
  </si>
  <si>
    <t>1.2.2</t>
  </si>
  <si>
    <t>1.3</t>
  </si>
  <si>
    <t>1.3.1</t>
  </si>
  <si>
    <t>1.3.2</t>
  </si>
  <si>
    <t>1.3.3</t>
  </si>
  <si>
    <t>1.3.4</t>
  </si>
  <si>
    <t>1.3.5</t>
  </si>
  <si>
    <t>1.3.6</t>
  </si>
  <si>
    <t>1.3.7</t>
  </si>
  <si>
    <t>1.3.8</t>
  </si>
  <si>
    <t>1.3.9</t>
  </si>
  <si>
    <t>1.3.10</t>
  </si>
  <si>
    <t>1.4</t>
  </si>
  <si>
    <t>1.4.1</t>
  </si>
  <si>
    <t>1.4.2</t>
  </si>
  <si>
    <t>1.4.3</t>
  </si>
  <si>
    <t>1.4.4</t>
  </si>
  <si>
    <t>1.5</t>
  </si>
  <si>
    <t>1.5.1</t>
  </si>
  <si>
    <t>1.5.2</t>
  </si>
  <si>
    <t>1.5.3</t>
  </si>
  <si>
    <t>1.5.4</t>
  </si>
  <si>
    <t>1.5.5</t>
  </si>
  <si>
    <t>1.5.6</t>
  </si>
  <si>
    <t>1.5.7</t>
  </si>
  <si>
    <t>PAVIMENTAÇÃO RUA LUCIANO SPADER</t>
  </si>
  <si>
    <t>2.1.1</t>
  </si>
  <si>
    <t>2.3</t>
  </si>
  <si>
    <t>2.3.1</t>
  </si>
  <si>
    <t>2.3.2</t>
  </si>
  <si>
    <t>2.3.3.</t>
  </si>
  <si>
    <t>2.3.4.</t>
  </si>
  <si>
    <t>2.3.5.</t>
  </si>
  <si>
    <t>2.3.6.</t>
  </si>
  <si>
    <t>2.3.7.</t>
  </si>
  <si>
    <t>2.3.8.</t>
  </si>
  <si>
    <t>2.3.9.</t>
  </si>
  <si>
    <t>2.3.10.</t>
  </si>
  <si>
    <t>2.2.1</t>
  </si>
  <si>
    <t>2.4</t>
  </si>
  <si>
    <t>2.4.1</t>
  </si>
  <si>
    <t>2.4.2</t>
  </si>
  <si>
    <t>2.4.3</t>
  </si>
  <si>
    <t>2.4.4</t>
  </si>
  <si>
    <t>2.5</t>
  </si>
  <si>
    <t>2.5.1</t>
  </si>
  <si>
    <t>2.5.2</t>
  </si>
  <si>
    <t>2.5.3</t>
  </si>
  <si>
    <t>2.5.4</t>
  </si>
  <si>
    <t>2.5.5</t>
  </si>
  <si>
    <t>2.5.6</t>
  </si>
  <si>
    <t>2.5.7</t>
  </si>
  <si>
    <t>CAIXA COM GRELHA SIMPLES RETANGULAR, EM ALVENARIA COM BLOCOS DE CONCRETO, DIMENSÕES INTERNAS: 0,5X1X1 M. AF_12/2020</t>
  </si>
  <si>
    <t>SINAPI 97953</t>
  </si>
  <si>
    <t>ESTRADA MG 19</t>
  </si>
  <si>
    <t>3.1.1</t>
  </si>
  <si>
    <t>3.2.1</t>
  </si>
  <si>
    <t>3.3.1</t>
  </si>
  <si>
    <t>3.3.2</t>
  </si>
  <si>
    <t>3.3.3</t>
  </si>
  <si>
    <t>3.3.4</t>
  </si>
  <si>
    <t>3.3.5</t>
  </si>
  <si>
    <t>3.3.6</t>
  </si>
  <si>
    <t>3.3.7</t>
  </si>
  <si>
    <t>3.3.8</t>
  </si>
  <si>
    <t>3.3.9</t>
  </si>
  <si>
    <t>3.3.10</t>
  </si>
  <si>
    <t>3.4.1</t>
  </si>
  <si>
    <t>3.4.2</t>
  </si>
  <si>
    <t>3.4.3</t>
  </si>
  <si>
    <t>3.4.4</t>
  </si>
  <si>
    <t>PLACA DE REGULAMENTAÇÃO EM AÇO, R1 LADO 0,248 M - PELÍCULA RETRORREFLETIVA TIPO I + SI - FORNECIMENTO E IMPLANTAÇÃO</t>
  </si>
  <si>
    <t>SUPORTE METÁLICO GALVANIZADO PARA PLACA DE REGULAMENTAÇÃO - R1 - LADO DE 0,248 M - FORNECIMENTO E IMPLANTAÇÃO</t>
  </si>
  <si>
    <t>PLACA DE REGULAMENTAÇÃO EM AÇO D = 0,60 M - PELÍCULA RETRORREFLETIVA TIPO I + SI - FORNECIMENTO E IMPLANTAÇÃO</t>
  </si>
  <si>
    <t>PLACA DE ADVERTÊNCIA EM AÇO, LADO DE 0,60 M - PELÍCULA RETRORREFLETIVA TIPO I + SI - FORNECIMENTO E IMPLANTAÇÃO</t>
  </si>
  <si>
    <t>SUPORTE METÁLICO GALVANIZADO PARA PLACA DE ADVERTÊNCIA OU REGULAMENTAÇÃO - LADO OU DIÂMETRO DE 0,60 M - FORNECIMENTO E IMPLANTAÇÃO</t>
  </si>
  <si>
    <t xml:space="preserve"> CONTRATAÇÃO DE OBRAS DE PAVIMENTAÇÃO COM LAJOTAS DE CONCRETO NA RUA ANSELMO FENALI CREPALDI, ESTRADA URBANA MG-19 E RUA LUCIANO SPADER, COM EXTENSÃO TOTAL 528 METROS LINEARES.</t>
  </si>
  <si>
    <t>10/2026/PMMG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</si>
</sst>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&quot;R$&quot;\ #,##0.00"/>
    <numFmt numFmtId="165" formatCode="_(* #,##0.00_);_(* \(#,##0.00\);_(* &quot;-&quot;??_);_(@_)"/>
    <numFmt numFmtId="166" formatCode="_-&quot;R$&quot;* #,##0.00_-;\-&quot;R$&quot;* #,##0.00_-;_-&quot;R$&quot;* &quot;-&quot;??_-;_-@_-"/>
    <numFmt numFmtId="167" formatCode="_-* #,##0.00_-;\-* #,##0.00_-;_-* \-??_-;_-@_-"/>
    <numFmt numFmtId="168" formatCode="_(* #,##0.00_);_(* \(#,##0.00\);_(* \-??_);_(@_)"/>
    <numFmt numFmtId="169" formatCode="_-&quot;R$ &quot;* #,##0.00_-;&quot;-R$ &quot;* #,##0.00_-;_-&quot;R$ &quot;* \-??_-;_-@_-"/>
    <numFmt numFmtId="170" formatCode="00\.000\.000\/0000\-00"/>
  </numFmts>
  <fonts count="42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8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11"/>
      <color indexed="8"/>
      <name val="Arial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8"/>
      <name val="Calibri"/>
      <family val="2"/>
      <scheme val="minor"/>
    </font>
    <font>
      <b/>
      <sz val="12"/>
      <color theme="1"/>
      <name val="Arial"/>
      <family val="2"/>
    </font>
    <font>
      <sz val="11"/>
      <color rgb="FF000000"/>
      <name val="Calibri"/>
      <family val="2"/>
      <charset val="1"/>
    </font>
    <font>
      <u/>
      <sz val="11"/>
      <color theme="10"/>
      <name val="Calibri"/>
      <family val="2"/>
      <charset val="1"/>
    </font>
    <font>
      <b/>
      <sz val="16"/>
      <color theme="1"/>
      <name val="Arial"/>
      <family val="2"/>
    </font>
    <font>
      <sz val="9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1"/>
      <color indexed="8"/>
      <name val="Calibri"/>
      <family val="2"/>
    </font>
    <font>
      <b/>
      <sz val="15"/>
      <color indexed="54"/>
      <name val="Calibri"/>
      <family val="2"/>
    </font>
    <font>
      <b/>
      <sz val="13"/>
      <color indexed="54"/>
      <name val="Calibri"/>
      <family val="2"/>
    </font>
    <font>
      <b/>
      <sz val="11"/>
      <color indexed="54"/>
      <name val="Calibri"/>
      <family val="2"/>
    </font>
    <font>
      <sz val="18"/>
      <color indexed="54"/>
      <name val="Calibri Light"/>
      <family val="2"/>
    </font>
    <font>
      <sz val="10"/>
      <color theme="1"/>
      <name val="Calibri"/>
      <family val="2"/>
      <scheme val="minor"/>
    </font>
    <font>
      <b/>
      <sz val="9"/>
      <color rgb="FF000000"/>
      <name val="Arial"/>
      <family val="2"/>
    </font>
    <font>
      <sz val="11"/>
      <color indexed="8"/>
      <name val="Calibri"/>
      <family val="2"/>
      <scheme val="minor"/>
    </font>
    <font>
      <sz val="10"/>
      <name val="ISOCPEUR"/>
      <family val="2"/>
    </font>
    <font>
      <sz val="12"/>
      <name val="ISOCPEUR"/>
      <family val="2"/>
    </font>
    <font>
      <b/>
      <sz val="12"/>
      <color theme="9" tint="-0.499984740745262"/>
      <name val="Arial"/>
      <family val="2"/>
    </font>
    <font>
      <b/>
      <sz val="11"/>
      <color theme="0"/>
      <name val="Arial"/>
      <family val="2"/>
    </font>
  </fonts>
  <fills count="22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42"/>
      </patternFill>
    </fill>
    <fill>
      <patternFill patternType="solid">
        <fgColor indexed="42"/>
        <bgColor indexed="31"/>
      </patternFill>
    </fill>
    <fill>
      <patternFill patternType="solid">
        <fgColor indexed="26"/>
        <bgColor indexed="9"/>
      </patternFill>
    </fill>
    <fill>
      <patternFill patternType="solid">
        <fgColor indexed="43"/>
        <bgColor indexed="26"/>
      </patternFill>
    </fill>
    <fill>
      <patternFill patternType="solid">
        <fgColor indexed="24"/>
        <bgColor indexed="46"/>
      </patternFill>
    </fill>
    <fill>
      <patternFill patternType="solid">
        <fgColor indexed="22"/>
        <bgColor indexed="44"/>
      </patternFill>
    </fill>
    <fill>
      <patternFill patternType="solid">
        <fgColor indexed="49"/>
        <bgColor indexed="40"/>
      </patternFill>
    </fill>
    <fill>
      <patternFill patternType="solid">
        <fgColor indexed="57"/>
        <bgColor indexed="21"/>
      </patternFill>
    </fill>
    <fill>
      <patternFill patternType="solid">
        <fgColor indexed="9"/>
        <bgColor indexed="41"/>
      </patternFill>
    </fill>
    <fill>
      <patternFill patternType="solid">
        <fgColor indexed="55"/>
        <bgColor indexed="46"/>
      </patternFill>
    </fill>
    <fill>
      <patternFill patternType="solid">
        <fgColor indexed="53"/>
        <bgColor indexed="52"/>
      </patternFill>
    </fill>
    <fill>
      <patternFill patternType="solid">
        <fgColor indexed="51"/>
        <bgColor indexed="13"/>
      </patternFill>
    </fill>
    <fill>
      <patternFill patternType="solid">
        <fgColor indexed="62"/>
        <bgColor indexed="56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0.749992370372631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44"/>
      </left>
      <right style="thin">
        <color indexed="44"/>
      </right>
      <top style="thin">
        <color indexed="44"/>
      </top>
      <bottom style="thin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4"/>
      </bottom>
      <diagonal/>
    </border>
    <border>
      <left/>
      <right/>
      <top/>
      <bottom style="medium">
        <color indexed="2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44"/>
      </left>
      <right style="thin">
        <color indexed="44"/>
      </right>
      <top style="thin">
        <color indexed="44"/>
      </top>
      <bottom style="thin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3">
    <xf numFmtId="0" fontId="0" fillId="0" borderId="0"/>
    <xf numFmtId="0" fontId="10" fillId="0" borderId="0"/>
    <xf numFmtId="0" fontId="9" fillId="0" borderId="0"/>
    <xf numFmtId="165" fontId="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0" fontId="16" fillId="0" borderId="0"/>
    <xf numFmtId="0" fontId="17" fillId="0" borderId="0" applyNumberFormat="0" applyFill="0" applyBorder="0" applyAlignment="0" applyProtection="0"/>
    <xf numFmtId="166" fontId="16" fillId="0" borderId="0" applyFont="0" applyFill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7" borderId="0" applyNumberFormat="0" applyBorder="0" applyAlignment="0" applyProtection="0"/>
    <xf numFmtId="0" fontId="21" fillId="8" borderId="0" applyNumberFormat="0" applyBorder="0" applyAlignment="0" applyProtection="0"/>
    <xf numFmtId="0" fontId="21" fillId="4" borderId="0" applyNumberFormat="0" applyBorder="0" applyAlignment="0" applyProtection="0"/>
    <xf numFmtId="0" fontId="21" fillId="9" borderId="0" applyNumberFormat="0" applyBorder="0" applyAlignment="0" applyProtection="0"/>
    <xf numFmtId="0" fontId="21" fillId="7" borderId="0" applyNumberFormat="0" applyBorder="0" applyAlignment="0" applyProtection="0"/>
    <xf numFmtId="0" fontId="21" fillId="10" borderId="0" applyNumberFormat="0" applyBorder="0" applyAlignment="0" applyProtection="0"/>
    <xf numFmtId="0" fontId="21" fillId="11" borderId="0" applyNumberFormat="0" applyBorder="0" applyAlignment="0" applyProtection="0"/>
    <xf numFmtId="0" fontId="22" fillId="3" borderId="0" applyNumberFormat="0" applyBorder="0" applyAlignment="0" applyProtection="0"/>
    <xf numFmtId="0" fontId="23" fillId="12" borderId="6" applyNumberFormat="0" applyAlignment="0" applyProtection="0"/>
    <xf numFmtId="0" fontId="24" fillId="13" borderId="7" applyNumberFormat="0" applyAlignment="0" applyProtection="0"/>
    <xf numFmtId="0" fontId="25" fillId="0" borderId="8" applyNumberFormat="0" applyFill="0" applyAlignment="0" applyProtection="0"/>
    <xf numFmtId="0" fontId="21" fillId="10" borderId="0" applyNumberFormat="0" applyBorder="0" applyAlignment="0" applyProtection="0"/>
    <xf numFmtId="0" fontId="21" fillId="14" borderId="0" applyNumberFormat="0" applyBorder="0" applyAlignment="0" applyProtection="0"/>
    <xf numFmtId="0" fontId="21" fillId="13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1" borderId="0" applyNumberFormat="0" applyBorder="0" applyAlignment="0" applyProtection="0"/>
    <xf numFmtId="0" fontId="26" fillId="4" borderId="6" applyNumberFormat="0" applyAlignment="0" applyProtection="0"/>
    <xf numFmtId="169" fontId="9" fillId="0" borderId="0" applyFill="0" applyBorder="0" applyAlignment="0" applyProtection="0"/>
    <xf numFmtId="0" fontId="9" fillId="0" borderId="0"/>
    <xf numFmtId="0" fontId="20" fillId="0" borderId="0"/>
    <xf numFmtId="0" fontId="9" fillId="6" borderId="9" applyNumberFormat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0" fontId="27" fillId="12" borderId="10" applyNumberFormat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1" fillId="0" borderId="11" applyNumberFormat="0" applyFill="0" applyAlignment="0" applyProtection="0"/>
    <xf numFmtId="0" fontId="32" fillId="0" borderId="12" applyNumberFormat="0" applyFill="0" applyAlignment="0" applyProtection="0"/>
    <xf numFmtId="0" fontId="33" fillId="0" borderId="13" applyNumberFormat="0" applyFill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0" fillId="0" borderId="14" applyNumberFormat="0" applyFill="0" applyAlignment="0" applyProtection="0"/>
    <xf numFmtId="168" fontId="9" fillId="0" borderId="0" applyFill="0" applyBorder="0" applyAlignment="0" applyProtection="0"/>
    <xf numFmtId="167" fontId="9" fillId="0" borderId="0" applyFill="0" applyBorder="0" applyAlignment="0" applyProtection="0"/>
    <xf numFmtId="43" fontId="12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10" fillId="0" borderId="0" applyFont="0" applyFill="0" applyBorder="0" applyAlignment="0" applyProtection="0"/>
    <xf numFmtId="0" fontId="9" fillId="0" borderId="0"/>
    <xf numFmtId="0" fontId="9" fillId="0" borderId="0"/>
    <xf numFmtId="165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37" fillId="0" borderId="0"/>
    <xf numFmtId="0" fontId="23" fillId="12" borderId="28" applyNumberFormat="0" applyAlignment="0" applyProtection="0"/>
    <xf numFmtId="0" fontId="26" fillId="4" borderId="28" applyNumberFormat="0" applyAlignment="0" applyProtection="0"/>
    <xf numFmtId="0" fontId="39" fillId="0" borderId="1">
      <alignment horizontal="left" vertical="center" wrapText="1"/>
    </xf>
    <xf numFmtId="0" fontId="38" fillId="17" borderId="2" applyBorder="0">
      <alignment horizontal="right" vertical="center" wrapText="1"/>
    </xf>
    <xf numFmtId="0" fontId="9" fillId="6" borderId="29" applyNumberFormat="0" applyAlignment="0" applyProtection="0"/>
    <xf numFmtId="0" fontId="27" fillId="12" borderId="30" applyNumberFormat="0" applyAlignment="0" applyProtection="0"/>
    <xf numFmtId="0" fontId="30" fillId="0" borderId="31" applyNumberFormat="0" applyFill="0" applyAlignment="0" applyProtection="0"/>
  </cellStyleXfs>
  <cellXfs count="148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19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18" borderId="1" xfId="0" applyFont="1" applyFill="1" applyBorder="1" applyAlignment="1">
      <alignment horizontal="right" vertical="center"/>
    </xf>
    <xf numFmtId="0" fontId="9" fillId="0" borderId="16" xfId="40" applyBorder="1" applyAlignment="1">
      <alignment horizontal="center" vertical="center"/>
    </xf>
    <xf numFmtId="10" fontId="9" fillId="0" borderId="16" xfId="40" applyNumberFormat="1" applyBorder="1" applyAlignment="1" applyProtection="1">
      <alignment horizontal="center" vertical="center"/>
      <protection locked="0"/>
    </xf>
    <xf numFmtId="10" fontId="9" fillId="0" borderId="16" xfId="40" applyNumberFormat="1" applyBorder="1" applyAlignment="1">
      <alignment horizontal="center" vertical="center"/>
    </xf>
    <xf numFmtId="0" fontId="11" fillId="0" borderId="26" xfId="40" applyFont="1" applyBorder="1" applyAlignment="1">
      <alignment horizontal="center" vertical="center" wrapText="1"/>
    </xf>
    <xf numFmtId="10" fontId="11" fillId="0" borderId="26" xfId="40" applyNumberFormat="1" applyFont="1" applyBorder="1" applyAlignment="1">
      <alignment horizontal="center" vertical="center"/>
    </xf>
    <xf numFmtId="2" fontId="11" fillId="0" borderId="24" xfId="40" applyNumberFormat="1" applyFont="1" applyBorder="1" applyAlignment="1">
      <alignment horizontal="center" vertical="center"/>
    </xf>
    <xf numFmtId="2" fontId="9" fillId="0" borderId="24" xfId="40" applyNumberFormat="1" applyBorder="1" applyAlignment="1">
      <alignment horizontal="center" vertical="center"/>
    </xf>
    <xf numFmtId="2" fontId="15" fillId="0" borderId="1" xfId="0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1" fillId="2" borderId="19" xfId="40" applyFont="1" applyFill="1" applyBorder="1" applyAlignment="1">
      <alignment horizontal="center" vertical="center" wrapText="1"/>
    </xf>
    <xf numFmtId="2" fontId="11" fillId="2" borderId="24" xfId="40" applyNumberFormat="1" applyFont="1" applyFill="1" applyBorder="1" applyAlignment="1">
      <alignment horizontal="center" vertical="center"/>
    </xf>
    <xf numFmtId="2" fontId="11" fillId="2" borderId="25" xfId="40" applyNumberFormat="1" applyFont="1" applyFill="1" applyBorder="1" applyAlignment="1">
      <alignment horizontal="center" vertical="center"/>
    </xf>
    <xf numFmtId="0" fontId="11" fillId="2" borderId="19" xfId="40" applyFont="1" applyFill="1" applyBorder="1" applyAlignment="1">
      <alignment horizontal="center" vertical="center"/>
    </xf>
    <xf numFmtId="4" fontId="11" fillId="2" borderId="19" xfId="40" applyNumberFormat="1" applyFont="1" applyFill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/>
    </xf>
    <xf numFmtId="0" fontId="3" fillId="0" borderId="32" xfId="0" applyFont="1" applyBorder="1" applyAlignment="1">
      <alignment horizontal="right" vertical="center"/>
    </xf>
    <xf numFmtId="0" fontId="2" fillId="0" borderId="32" xfId="0" applyFont="1" applyBorder="1" applyAlignment="1">
      <alignment horizontal="center" vertical="center"/>
    </xf>
    <xf numFmtId="0" fontId="4" fillId="2" borderId="32" xfId="0" applyFont="1" applyFill="1" applyBorder="1" applyAlignment="1">
      <alignment horizontal="center" vertical="center"/>
    </xf>
    <xf numFmtId="4" fontId="4" fillId="2" borderId="32" xfId="0" applyNumberFormat="1" applyFont="1" applyFill="1" applyBorder="1" applyAlignment="1">
      <alignment horizontal="center" vertical="center" wrapText="1"/>
    </xf>
    <xf numFmtId="0" fontId="4" fillId="2" borderId="32" xfId="0" applyFont="1" applyFill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/>
    </xf>
    <xf numFmtId="0" fontId="7" fillId="0" borderId="32" xfId="0" applyFont="1" applyBorder="1" applyAlignment="1">
      <alignment horizontal="left" vertical="center" wrapText="1"/>
    </xf>
    <xf numFmtId="2" fontId="7" fillId="0" borderId="32" xfId="57" applyNumberFormat="1" applyFont="1" applyFill="1" applyBorder="1" applyAlignment="1">
      <alignment horizontal="center" vertical="center"/>
    </xf>
    <xf numFmtId="4" fontId="7" fillId="0" borderId="32" xfId="58" applyNumberFormat="1" applyFont="1" applyFill="1" applyBorder="1" applyAlignment="1">
      <alignment horizontal="center" vertical="center"/>
    </xf>
    <xf numFmtId="4" fontId="2" fillId="0" borderId="32" xfId="0" applyNumberFormat="1" applyFont="1" applyBorder="1" applyAlignment="1">
      <alignment horizontal="center" vertical="center"/>
    </xf>
    <xf numFmtId="2" fontId="2" fillId="0" borderId="32" xfId="0" applyNumberFormat="1" applyFont="1" applyBorder="1" applyAlignment="1">
      <alignment horizontal="center" vertical="center"/>
    </xf>
    <xf numFmtId="4" fontId="4" fillId="17" borderId="32" xfId="6" applyNumberFormat="1" applyFont="1" applyFill="1" applyBorder="1" applyAlignment="1">
      <alignment horizontal="center" vertical="center"/>
    </xf>
    <xf numFmtId="2" fontId="4" fillId="17" borderId="32" xfId="0" applyNumberFormat="1" applyFont="1" applyFill="1" applyBorder="1" applyAlignment="1">
      <alignment horizontal="center" vertical="center"/>
    </xf>
    <xf numFmtId="0" fontId="7" fillId="0" borderId="32" xfId="59" applyFont="1" applyBorder="1" applyAlignment="1">
      <alignment horizontal="center" vertical="center" wrapText="1"/>
    </xf>
    <xf numFmtId="0" fontId="7" fillId="0" borderId="32" xfId="59" applyFont="1" applyBorder="1" applyAlignment="1">
      <alignment horizontal="left" vertical="center" wrapText="1"/>
    </xf>
    <xf numFmtId="4" fontId="2" fillId="0" borderId="32" xfId="0" applyNumberFormat="1" applyFont="1" applyBorder="1" applyAlignment="1" applyProtection="1">
      <alignment horizontal="center" vertical="center"/>
      <protection locked="0"/>
    </xf>
    <xf numFmtId="0" fontId="7" fillId="0" borderId="32" xfId="60" applyFont="1" applyBorder="1" applyAlignment="1">
      <alignment horizontal="center" vertical="center"/>
    </xf>
    <xf numFmtId="0" fontId="7" fillId="0" borderId="32" xfId="59" applyFont="1" applyBorder="1" applyAlignment="1">
      <alignment horizontal="center" vertical="center"/>
    </xf>
    <xf numFmtId="4" fontId="2" fillId="0" borderId="32" xfId="54" applyNumberFormat="1" applyFont="1" applyFill="1" applyBorder="1" applyAlignment="1" applyProtection="1">
      <alignment horizontal="center" vertical="center" shrinkToFit="1"/>
    </xf>
    <xf numFmtId="2" fontId="7" fillId="0" borderId="32" xfId="61" applyNumberFormat="1" applyFont="1" applyFill="1" applyBorder="1" applyAlignment="1">
      <alignment horizontal="center" vertical="center"/>
    </xf>
    <xf numFmtId="0" fontId="7" fillId="0" borderId="32" xfId="63" applyFont="1" applyBorder="1" applyAlignment="1">
      <alignment horizontal="center" vertical="center"/>
    </xf>
    <xf numFmtId="0" fontId="4" fillId="0" borderId="32" xfId="0" applyFont="1" applyBorder="1" applyAlignment="1">
      <alignment horizontal="right" vertical="center"/>
    </xf>
    <xf numFmtId="9" fontId="9" fillId="0" borderId="32" xfId="0" applyNumberFormat="1" applyFont="1" applyBorder="1" applyAlignment="1">
      <alignment horizontal="center" vertical="center"/>
    </xf>
    <xf numFmtId="4" fontId="40" fillId="17" borderId="32" xfId="0" applyNumberFormat="1" applyFont="1" applyFill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4" fontId="1" fillId="0" borderId="32" xfId="0" applyNumberFormat="1" applyFont="1" applyBorder="1" applyAlignment="1">
      <alignment horizontal="center" vertical="center"/>
    </xf>
    <xf numFmtId="4" fontId="4" fillId="2" borderId="32" xfId="0" applyNumberFormat="1" applyFont="1" applyFill="1" applyBorder="1" applyAlignment="1">
      <alignment horizontal="center" vertical="center"/>
    </xf>
    <xf numFmtId="0" fontId="4" fillId="19" borderId="32" xfId="0" applyFont="1" applyFill="1" applyBorder="1" applyAlignment="1">
      <alignment horizontal="center" vertical="center"/>
    </xf>
    <xf numFmtId="4" fontId="4" fillId="19" borderId="32" xfId="0" applyNumberFormat="1" applyFont="1" applyFill="1" applyBorder="1" applyAlignment="1">
      <alignment horizontal="center" vertical="center"/>
    </xf>
    <xf numFmtId="0" fontId="41" fillId="21" borderId="32" xfId="0" applyFont="1" applyFill="1" applyBorder="1" applyAlignment="1">
      <alignment horizontal="center" vertical="center"/>
    </xf>
    <xf numFmtId="4" fontId="15" fillId="20" borderId="32" xfId="0" applyNumberFormat="1" applyFont="1" applyFill="1" applyBorder="1" applyAlignment="1">
      <alignment horizontal="center" vertical="center"/>
    </xf>
    <xf numFmtId="0" fontId="8" fillId="0" borderId="32" xfId="0" applyFont="1" applyBorder="1" applyAlignment="1">
      <alignment horizontal="left" vertical="center" wrapText="1"/>
    </xf>
    <xf numFmtId="0" fontId="11" fillId="17" borderId="32" xfId="0" applyFont="1" applyFill="1" applyBorder="1" applyAlignment="1">
      <alignment horizontal="right" vertical="center" wrapText="1"/>
    </xf>
    <xf numFmtId="0" fontId="2" fillId="0" borderId="32" xfId="0" applyFont="1" applyBorder="1" applyAlignment="1">
      <alignment horizontal="center" vertical="center"/>
    </xf>
    <xf numFmtId="0" fontId="40" fillId="17" borderId="32" xfId="0" applyFont="1" applyFill="1" applyBorder="1" applyAlignment="1">
      <alignment horizontal="right" vertical="center"/>
    </xf>
    <xf numFmtId="0" fontId="0" fillId="0" borderId="32" xfId="0" applyBorder="1" applyAlignment="1">
      <alignment horizontal="center" vertical="center"/>
    </xf>
    <xf numFmtId="0" fontId="41" fillId="21" borderId="32" xfId="0" applyFont="1" applyFill="1" applyBorder="1" applyAlignment="1">
      <alignment horizontal="left" vertical="center"/>
    </xf>
    <xf numFmtId="0" fontId="15" fillId="20" borderId="32" xfId="0" applyFont="1" applyFill="1" applyBorder="1" applyAlignment="1">
      <alignment horizontal="right" vertical="center"/>
    </xf>
    <xf numFmtId="0" fontId="7" fillId="0" borderId="32" xfId="0" applyFont="1" applyBorder="1" applyAlignment="1">
      <alignment horizontal="left" vertical="center"/>
    </xf>
    <xf numFmtId="0" fontId="13" fillId="2" borderId="32" xfId="0" applyFont="1" applyFill="1" applyBorder="1" applyAlignment="1">
      <alignment horizontal="center" vertical="center"/>
    </xf>
    <xf numFmtId="164" fontId="2" fillId="0" borderId="32" xfId="0" applyNumberFormat="1" applyFont="1" applyBorder="1" applyAlignment="1">
      <alignment horizontal="left" vertical="center"/>
    </xf>
    <xf numFmtId="170" fontId="5" fillId="0" borderId="32" xfId="5" applyNumberFormat="1" applyFont="1" applyBorder="1" applyAlignment="1">
      <alignment horizontal="left" vertical="center"/>
    </xf>
    <xf numFmtId="0" fontId="2" fillId="0" borderId="32" xfId="5" applyNumberFormat="1" applyFont="1" applyBorder="1" applyAlignment="1">
      <alignment horizontal="left" vertical="center"/>
    </xf>
    <xf numFmtId="0" fontId="3" fillId="0" borderId="32" xfId="0" applyFont="1" applyBorder="1" applyAlignment="1">
      <alignment horizontal="center" vertical="center"/>
    </xf>
    <xf numFmtId="0" fontId="36" fillId="0" borderId="32" xfId="0" applyFont="1" applyBorder="1" applyAlignment="1">
      <alignment horizontal="center" vertical="center" wrapText="1"/>
    </xf>
    <xf numFmtId="0" fontId="8" fillId="0" borderId="32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left" vertical="center" wrapText="1"/>
    </xf>
    <xf numFmtId="4" fontId="13" fillId="2" borderId="32" xfId="0" applyNumberFormat="1" applyFont="1" applyFill="1" applyBorder="1" applyAlignment="1">
      <alignment horizontal="center" vertical="center"/>
    </xf>
    <xf numFmtId="2" fontId="11" fillId="2" borderId="32" xfId="5" applyNumberFormat="1" applyFont="1" applyFill="1" applyBorder="1" applyAlignment="1">
      <alignment horizontal="center" vertical="center"/>
    </xf>
    <xf numFmtId="4" fontId="11" fillId="2" borderId="32" xfId="0" applyNumberFormat="1" applyFont="1" applyFill="1" applyBorder="1" applyAlignment="1">
      <alignment horizontal="center" vertical="center"/>
    </xf>
    <xf numFmtId="4" fontId="4" fillId="2" borderId="32" xfId="0" applyNumberFormat="1" applyFont="1" applyFill="1" applyBorder="1" applyAlignment="1">
      <alignment horizontal="center" vertical="center"/>
    </xf>
    <xf numFmtId="2" fontId="11" fillId="2" borderId="32" xfId="0" applyNumberFormat="1" applyFont="1" applyFill="1" applyBorder="1" applyAlignment="1">
      <alignment horizontal="center" vertical="center"/>
    </xf>
    <xf numFmtId="0" fontId="1" fillId="19" borderId="32" xfId="0" applyFont="1" applyFill="1" applyBorder="1" applyAlignment="1">
      <alignment horizontal="center"/>
    </xf>
    <xf numFmtId="0" fontId="1" fillId="0" borderId="32" xfId="0" applyFont="1" applyBorder="1" applyAlignment="1">
      <alignment horizontal="center"/>
    </xf>
    <xf numFmtId="0" fontId="1" fillId="2" borderId="33" xfId="0" applyFont="1" applyFill="1" applyBorder="1" applyAlignment="1">
      <alignment horizontal="left" vertical="center"/>
    </xf>
    <xf numFmtId="0" fontId="1" fillId="2" borderId="34" xfId="0" applyFont="1" applyFill="1" applyBorder="1" applyAlignment="1">
      <alignment horizontal="left" vertical="center"/>
    </xf>
    <xf numFmtId="0" fontId="1" fillId="2" borderId="35" xfId="0" applyFont="1" applyFill="1" applyBorder="1" applyAlignment="1">
      <alignment horizontal="left" vertical="center"/>
    </xf>
    <xf numFmtId="0" fontId="9" fillId="2" borderId="33" xfId="0" applyFont="1" applyFill="1" applyBorder="1" applyAlignment="1">
      <alignment horizontal="left" vertical="center"/>
    </xf>
    <xf numFmtId="0" fontId="9" fillId="2" borderId="34" xfId="0" applyFont="1" applyFill="1" applyBorder="1" applyAlignment="1">
      <alignment horizontal="left" vertical="center"/>
    </xf>
    <xf numFmtId="0" fontId="9" fillId="2" borderId="35" xfId="0" applyFont="1" applyFill="1" applyBorder="1" applyAlignment="1">
      <alignment horizontal="left" vertical="center"/>
    </xf>
    <xf numFmtId="0" fontId="1" fillId="0" borderId="32" xfId="0" applyFont="1" applyBorder="1" applyAlignment="1">
      <alignment horizontal="left" vertical="center" wrapText="1"/>
    </xf>
    <xf numFmtId="170" fontId="1" fillId="0" borderId="32" xfId="0" applyNumberFormat="1" applyFont="1" applyBorder="1" applyAlignment="1">
      <alignment horizontal="left" vertical="center" wrapText="1"/>
    </xf>
    <xf numFmtId="0" fontId="4" fillId="2" borderId="32" xfId="0" applyFont="1" applyFill="1" applyBorder="1" applyAlignment="1">
      <alignment horizontal="center" vertical="center"/>
    </xf>
    <xf numFmtId="0" fontId="6" fillId="2" borderId="32" xfId="0" applyFont="1" applyFill="1" applyBorder="1" applyAlignment="1">
      <alignment horizontal="center" vertical="center" wrapText="1"/>
    </xf>
    <xf numFmtId="0" fontId="9" fillId="0" borderId="32" xfId="0" applyFont="1" applyBorder="1" applyAlignment="1">
      <alignment horizontal="left" vertical="center" wrapText="1"/>
    </xf>
    <xf numFmtId="17" fontId="9" fillId="0" borderId="32" xfId="0" applyNumberFormat="1" applyFont="1" applyBorder="1" applyAlignment="1">
      <alignment horizontal="left" vertical="center" wrapText="1"/>
    </xf>
    <xf numFmtId="164" fontId="9" fillId="0" borderId="32" xfId="0" applyNumberFormat="1" applyFont="1" applyBorder="1" applyAlignment="1">
      <alignment horizontal="left" vertical="center"/>
    </xf>
    <xf numFmtId="0" fontId="4" fillId="19" borderId="32" xfId="0" applyFont="1" applyFill="1" applyBorder="1" applyAlignment="1">
      <alignment horizontal="left" vertical="center"/>
    </xf>
    <xf numFmtId="0" fontId="5" fillId="0" borderId="24" xfId="40" applyFont="1" applyBorder="1" applyAlignment="1">
      <alignment horizontal="center" vertical="center" wrapText="1"/>
    </xf>
    <xf numFmtId="0" fontId="5" fillId="0" borderId="16" xfId="40" applyFont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/>
    </xf>
    <xf numFmtId="0" fontId="4" fillId="2" borderId="23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35" fillId="0" borderId="1" xfId="0" applyFont="1" applyBorder="1" applyAlignment="1">
      <alignment horizontal="center"/>
    </xf>
    <xf numFmtId="0" fontId="4" fillId="0" borderId="25" xfId="40" applyFont="1" applyBorder="1" applyAlignment="1">
      <alignment horizontal="center" vertical="center" wrapText="1"/>
    </xf>
    <xf numFmtId="0" fontId="4" fillId="0" borderId="26" xfId="40" applyFont="1" applyBorder="1" applyAlignment="1">
      <alignment horizontal="center" vertical="center" wrapText="1"/>
    </xf>
    <xf numFmtId="170" fontId="5" fillId="18" borderId="2" xfId="0" applyNumberFormat="1" applyFont="1" applyFill="1" applyBorder="1" applyAlignment="1">
      <alignment horizontal="left" vertical="center"/>
    </xf>
    <xf numFmtId="170" fontId="5" fillId="18" borderId="3" xfId="0" applyNumberFormat="1" applyFont="1" applyFill="1" applyBorder="1" applyAlignment="1">
      <alignment horizontal="left" vertical="center"/>
    </xf>
    <xf numFmtId="170" fontId="5" fillId="18" borderId="4" xfId="0" applyNumberFormat="1" applyFont="1" applyFill="1" applyBorder="1" applyAlignment="1">
      <alignment horizontal="left" vertical="center"/>
    </xf>
    <xf numFmtId="0" fontId="18" fillId="18" borderId="2" xfId="0" applyFont="1" applyFill="1" applyBorder="1" applyAlignment="1">
      <alignment horizontal="center" vertical="center"/>
    </xf>
    <xf numFmtId="0" fontId="18" fillId="18" borderId="3" xfId="0" applyFont="1" applyFill="1" applyBorder="1" applyAlignment="1">
      <alignment horizontal="center" vertical="center"/>
    </xf>
    <xf numFmtId="0" fontId="18" fillId="18" borderId="4" xfId="0" applyFont="1" applyFill="1" applyBorder="1" applyAlignment="1">
      <alignment horizontal="center" vertical="center"/>
    </xf>
    <xf numFmtId="0" fontId="11" fillId="2" borderId="17" xfId="40" applyFont="1" applyFill="1" applyBorder="1" applyAlignment="1">
      <alignment horizontal="center" vertical="center"/>
    </xf>
    <xf numFmtId="0" fontId="11" fillId="2" borderId="18" xfId="40" applyFont="1" applyFill="1" applyBorder="1" applyAlignment="1">
      <alignment horizontal="center" vertical="center"/>
    </xf>
    <xf numFmtId="0" fontId="18" fillId="2" borderId="2" xfId="0" applyFont="1" applyFill="1" applyBorder="1" applyAlignment="1">
      <alignment horizontal="center" vertical="center"/>
    </xf>
    <xf numFmtId="0" fontId="18" fillId="2" borderId="3" xfId="0" applyFont="1" applyFill="1" applyBorder="1" applyAlignment="1">
      <alignment horizontal="center" vertical="center"/>
    </xf>
    <xf numFmtId="0" fontId="18" fillId="2" borderId="4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18" borderId="2" xfId="0" applyFont="1" applyFill="1" applyBorder="1" applyAlignment="1">
      <alignment horizontal="left" vertical="center"/>
    </xf>
    <xf numFmtId="0" fontId="5" fillId="18" borderId="3" xfId="0" applyFont="1" applyFill="1" applyBorder="1" applyAlignment="1">
      <alignment horizontal="left" vertical="center"/>
    </xf>
    <xf numFmtId="0" fontId="5" fillId="18" borderId="4" xfId="0" applyFont="1" applyFill="1" applyBorder="1" applyAlignment="1">
      <alignment horizontal="left" vertical="center"/>
    </xf>
    <xf numFmtId="164" fontId="5" fillId="18" borderId="2" xfId="0" applyNumberFormat="1" applyFont="1" applyFill="1" applyBorder="1" applyAlignment="1">
      <alignment horizontal="left" vertical="center"/>
    </xf>
    <xf numFmtId="164" fontId="5" fillId="18" borderId="3" xfId="0" applyNumberFormat="1" applyFont="1" applyFill="1" applyBorder="1" applyAlignment="1">
      <alignment horizontal="left" vertical="center"/>
    </xf>
    <xf numFmtId="164" fontId="5" fillId="18" borderId="4" xfId="0" applyNumberFormat="1" applyFont="1" applyFill="1" applyBorder="1" applyAlignment="1">
      <alignment horizontal="left" vertical="center"/>
    </xf>
    <xf numFmtId="3" fontId="5" fillId="18" borderId="2" xfId="0" applyNumberFormat="1" applyFont="1" applyFill="1" applyBorder="1" applyAlignment="1">
      <alignment horizontal="left" vertical="center"/>
    </xf>
    <xf numFmtId="3" fontId="5" fillId="18" borderId="3" xfId="0" applyNumberFormat="1" applyFont="1" applyFill="1" applyBorder="1" applyAlignment="1">
      <alignment horizontal="left" vertical="center"/>
    </xf>
    <xf numFmtId="3" fontId="5" fillId="18" borderId="4" xfId="0" applyNumberFormat="1" applyFont="1" applyFill="1" applyBorder="1" applyAlignment="1">
      <alignment horizontal="left" vertical="center"/>
    </xf>
    <xf numFmtId="0" fontId="15" fillId="0" borderId="1" xfId="0" applyFont="1" applyBorder="1" applyAlignment="1">
      <alignment horizontal="right" vertical="center"/>
    </xf>
    <xf numFmtId="0" fontId="5" fillId="0" borderId="1" xfId="40" applyFont="1" applyBorder="1" applyAlignment="1">
      <alignment vertical="center" wrapText="1"/>
    </xf>
    <xf numFmtId="0" fontId="4" fillId="2" borderId="1" xfId="40" applyFont="1" applyFill="1" applyBorder="1" applyAlignment="1">
      <alignment horizontal="right" vertical="center" wrapText="1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1" xfId="40" applyFont="1" applyBorder="1" applyAlignment="1">
      <alignment horizontal="right" vertical="center" wrapText="1"/>
    </xf>
    <xf numFmtId="0" fontId="5" fillId="0" borderId="2" xfId="40" applyFont="1" applyBorder="1" applyAlignment="1">
      <alignment vertical="center" wrapText="1"/>
    </xf>
    <xf numFmtId="0" fontId="5" fillId="0" borderId="3" xfId="40" applyFont="1" applyBorder="1" applyAlignment="1">
      <alignment vertical="center" wrapText="1"/>
    </xf>
    <xf numFmtId="0" fontId="5" fillId="0" borderId="4" xfId="40" applyFont="1" applyBorder="1" applyAlignment="1">
      <alignment vertical="center" wrapText="1"/>
    </xf>
    <xf numFmtId="0" fontId="4" fillId="2" borderId="2" xfId="40" applyFont="1" applyFill="1" applyBorder="1" applyAlignment="1">
      <alignment horizontal="right" vertical="center" wrapText="1"/>
    </xf>
    <xf numFmtId="0" fontId="4" fillId="2" borderId="3" xfId="40" applyFont="1" applyFill="1" applyBorder="1" applyAlignment="1">
      <alignment horizontal="right" vertical="center" wrapText="1"/>
    </xf>
    <xf numFmtId="0" fontId="4" fillId="2" borderId="4" xfId="40" applyFont="1" applyFill="1" applyBorder="1" applyAlignment="1">
      <alignment horizontal="right" vertical="center" wrapText="1"/>
    </xf>
    <xf numFmtId="0" fontId="5" fillId="0" borderId="2" xfId="40" applyFont="1" applyBorder="1" applyAlignment="1">
      <alignment horizontal="left" vertical="center" wrapText="1"/>
    </xf>
    <xf numFmtId="0" fontId="5" fillId="0" borderId="3" xfId="40" applyFont="1" applyBorder="1" applyAlignment="1">
      <alignment horizontal="left" vertical="center" wrapText="1"/>
    </xf>
    <xf numFmtId="0" fontId="5" fillId="0" borderId="4" xfId="4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4" fillId="2" borderId="20" xfId="40" applyFont="1" applyFill="1" applyBorder="1" applyAlignment="1">
      <alignment horizontal="right" vertical="center" wrapText="1"/>
    </xf>
    <xf numFmtId="0" fontId="11" fillId="2" borderId="5" xfId="40" applyFont="1" applyFill="1" applyBorder="1" applyAlignment="1">
      <alignment horizontal="center" vertical="center"/>
    </xf>
    <xf numFmtId="0" fontId="11" fillId="2" borderId="23" xfId="40" applyFont="1" applyFill="1" applyBorder="1" applyAlignment="1">
      <alignment horizontal="center" vertical="center"/>
    </xf>
    <xf numFmtId="0" fontId="11" fillId="2" borderId="27" xfId="40" applyFont="1" applyFill="1" applyBorder="1" applyAlignment="1">
      <alignment horizontal="center" vertical="center"/>
    </xf>
    <xf numFmtId="170" fontId="5" fillId="18" borderId="1" xfId="0" applyNumberFormat="1" applyFont="1" applyFill="1" applyBorder="1" applyAlignment="1">
      <alignment horizontal="left" vertical="center"/>
    </xf>
    <xf numFmtId="0" fontId="18" fillId="18" borderId="1" xfId="0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3" fontId="5" fillId="18" borderId="1" xfId="0" applyNumberFormat="1" applyFont="1" applyFill="1" applyBorder="1" applyAlignment="1">
      <alignment horizontal="left" vertical="center"/>
    </xf>
    <xf numFmtId="0" fontId="7" fillId="0" borderId="32" xfId="0" applyFont="1" applyBorder="1" applyAlignment="1">
      <alignment horizontal="left" vertical="center" wrapText="1"/>
    </xf>
  </cellXfs>
  <cellStyles count="73">
    <cellStyle name="20% - Ênfase1 2" xfId="10" xr:uid="{B63FE022-099D-415C-BAAC-361D20D0D048}"/>
    <cellStyle name="20% - Ênfase2 2" xfId="11" xr:uid="{4C746E80-6E9F-41F9-A1A4-7448694C8212}"/>
    <cellStyle name="20% - Ênfase3 2" xfId="12" xr:uid="{C4C0C09F-87C5-4417-B590-3D75558066FE}"/>
    <cellStyle name="20% - Ênfase4 2" xfId="13" xr:uid="{9F6F7F6E-A69C-4291-8017-4AFD07BFEBF4}"/>
    <cellStyle name="20% - Ênfase5 2" xfId="14" xr:uid="{731FB388-C2B4-4656-813E-C97D94F2B5AE}"/>
    <cellStyle name="20% - Ênfase6 2" xfId="15" xr:uid="{7717672D-73DD-4578-BC93-75550195A91A}"/>
    <cellStyle name="40% - Ênfase1 2" xfId="16" xr:uid="{FA34D332-FF3E-4570-AD29-340DC3836081}"/>
    <cellStyle name="40% - Ênfase2 2" xfId="17" xr:uid="{EDEBCB0C-EE88-4115-BE9C-2789AA64B58A}"/>
    <cellStyle name="40% - Ênfase3 2" xfId="18" xr:uid="{D6CE889E-8610-4813-AD30-FFED17C5FD46}"/>
    <cellStyle name="40% - Ênfase4 2" xfId="19" xr:uid="{040195B0-F7A9-4BF8-89D5-E423EE54CF67}"/>
    <cellStyle name="40% - Ênfase5 2" xfId="20" xr:uid="{72A05CA8-B851-4304-8985-724E837160CA}"/>
    <cellStyle name="40% - Ênfase6 2" xfId="21" xr:uid="{B92720CD-2A3E-4263-BD74-3CDF06209704}"/>
    <cellStyle name="60% - Ênfase1 2" xfId="22" xr:uid="{B24AA380-10A6-4724-A449-E7749B9EF195}"/>
    <cellStyle name="60% - Ênfase2 2" xfId="23" xr:uid="{8FFCE8C2-5E80-484A-9EDF-CD7159FBAB68}"/>
    <cellStyle name="60% - Ênfase3 2" xfId="24" xr:uid="{73681480-D647-4A42-9B68-0EEA71B8BC77}"/>
    <cellStyle name="60% - Ênfase4 2" xfId="25" xr:uid="{73FA5618-8226-4A20-8887-389B91304622}"/>
    <cellStyle name="60% - Ênfase5 2" xfId="26" xr:uid="{B0884702-75A8-4669-A664-F09B147C6340}"/>
    <cellStyle name="60% - Ênfase6 2" xfId="27" xr:uid="{CCF6A31D-2032-415C-A19E-5CB88BC2936A}"/>
    <cellStyle name="Bom 2" xfId="28" xr:uid="{4F65DF26-A04D-4C48-AB3A-904B4DA19F91}"/>
    <cellStyle name="Cálculo 2" xfId="29" xr:uid="{5ECD6896-536E-43E7-8706-7A6ABB7B99C5}"/>
    <cellStyle name="Cálculo 3" xfId="66" xr:uid="{CF9190A7-5050-42B4-BC2A-DE63D0578842}"/>
    <cellStyle name="Célula de Verificação 2" xfId="30" xr:uid="{78F06E36-E53F-43AA-B49E-469730F4A61D}"/>
    <cellStyle name="Célula Vinculada 2" xfId="31" xr:uid="{19548B43-9FB9-4DC6-A8E4-EAE9369ECDF1}"/>
    <cellStyle name="Ênfase1 2" xfId="32" xr:uid="{57DD23FF-89AD-451E-9334-A1EF68753A6C}"/>
    <cellStyle name="Ênfase2 2" xfId="33" xr:uid="{B3A52FBB-406D-490C-B279-F0311A97EC99}"/>
    <cellStyle name="Ênfase3 2" xfId="34" xr:uid="{48FF9D18-47CF-4296-81C7-CD173DD65F9F}"/>
    <cellStyle name="Ênfase4 2" xfId="35" xr:uid="{12BB9D35-6A49-417F-8E47-6091721321CD}"/>
    <cellStyle name="Ênfase5 2" xfId="36" xr:uid="{F74E03FC-C4CA-446D-9071-4FA18E0A2873}"/>
    <cellStyle name="Ênfase6 2" xfId="37" xr:uid="{EABABD78-CD46-49AA-8C93-7404AB29B737}"/>
    <cellStyle name="Entrada 2" xfId="38" xr:uid="{907BFE23-8C53-4338-BBE8-9B0C3DC4DAC5}"/>
    <cellStyle name="Entrada 3" xfId="67" xr:uid="{CD23B6C6-E5D0-443C-83E1-8D2CC23F2FCF}"/>
    <cellStyle name="Estilo 1" xfId="68" xr:uid="{DE2048EB-112F-4E2B-9368-DB02EE35FEB8}"/>
    <cellStyle name="Hiperlink 2" xfId="8" xr:uid="{53965BFD-9CE8-4AAB-87F5-7A46DFE6EAF4}"/>
    <cellStyle name="Moeda" xfId="6" builtinId="4"/>
    <cellStyle name="Moeda 2" xfId="9" xr:uid="{BB576B58-0345-4A7A-ABE9-4C39AA8BEB1A}"/>
    <cellStyle name="Moeda 3" xfId="39" xr:uid="{258C18A9-6CAC-4459-AA07-426208780FE2}"/>
    <cellStyle name="Normal" xfId="0" builtinId="0"/>
    <cellStyle name="Normal 147" xfId="63" xr:uid="{6287C407-1506-449E-BF2D-7C2B09492D18}"/>
    <cellStyle name="Normal 166" xfId="64" xr:uid="{B4C25D08-B044-4E2B-91EE-6F20835EA93D}"/>
    <cellStyle name="Normal 2" xfId="1" xr:uid="{00000000-0005-0000-0000-000001000000}"/>
    <cellStyle name="Normal 2 2" xfId="40" xr:uid="{9E97B4CA-112E-4F6C-A66D-1DF7AB3E78AD}"/>
    <cellStyle name="Normal 2 2 2 2" xfId="59" xr:uid="{3F9FF2F0-0646-4F88-B137-4D45DF5BD1FF}"/>
    <cellStyle name="Normal 3" xfId="7" xr:uid="{1389C250-FEE6-4345-9F92-EC8D8CD23449}"/>
    <cellStyle name="Normal 3 2" xfId="41" xr:uid="{33C7A154-111D-4915-9300-888F9B8B5E32}"/>
    <cellStyle name="Normal 4" xfId="2" xr:uid="{00000000-0005-0000-0000-000003000000}"/>
    <cellStyle name="Normal 4 2" xfId="65" xr:uid="{5D96A535-FB3D-48EC-8A53-184603AE40EC}"/>
    <cellStyle name="Normal 73" xfId="60" xr:uid="{8B4E1332-B7D2-425D-8C00-765F95E3A3D8}"/>
    <cellStyle name="Normal 88" xfId="62" xr:uid="{832B676C-D5EB-4E3A-AA82-DE0356850DED}"/>
    <cellStyle name="Nota 2" xfId="42" xr:uid="{F634C709-FC6E-43B7-A99E-51B47F08877D}"/>
    <cellStyle name="Nota 3" xfId="70" xr:uid="{229A7021-8C32-435B-8600-A01DA9C1FDAB}"/>
    <cellStyle name="Porcentagem" xfId="5" builtinId="5"/>
    <cellStyle name="Porcentagem 2" xfId="4" xr:uid="{00000000-0005-0000-0000-000009000000}"/>
    <cellStyle name="Porcentagem 2 2" xfId="44" xr:uid="{659C3EDF-576F-4DC8-BF33-263A93A65D79}"/>
    <cellStyle name="Porcentagem 3" xfId="43" xr:uid="{D10C998D-D54B-43D0-91D8-0EDBF79420EA}"/>
    <cellStyle name="Saída 2" xfId="45" xr:uid="{9830EDB8-D2A1-4B39-86AF-6522168D7287}"/>
    <cellStyle name="Saída 3" xfId="71" xr:uid="{A334CE2C-B7CD-4477-9A0C-E08963910BE0}"/>
    <cellStyle name="texto" xfId="69" xr:uid="{16659EFF-4845-4228-8B84-69D942463B9A}"/>
    <cellStyle name="Texto de Aviso 2" xfId="46" xr:uid="{3C264C9E-6FF7-4497-9A9D-C0830102CF58}"/>
    <cellStyle name="Texto Explicativo 2" xfId="47" xr:uid="{87426F85-626C-4910-B306-E2AC7DFCE9C3}"/>
    <cellStyle name="Título 1 2" xfId="48" xr:uid="{3E759BB4-86D1-4740-9AC0-EA402E6CC50B}"/>
    <cellStyle name="Título 2 2" xfId="49" xr:uid="{3015F956-F65C-4AF6-B029-01BE7E5D348B}"/>
    <cellStyle name="Título 3 2" xfId="50" xr:uid="{3E5746E2-C2CB-408B-92EB-F5A0F2075D61}"/>
    <cellStyle name="Título 4 2" xfId="51" xr:uid="{8376E8BC-F06C-4A16-98A5-104A0E49EBEC}"/>
    <cellStyle name="Título 5" xfId="52" xr:uid="{82A3E16C-0445-40F8-B4D5-E4C5909061C7}"/>
    <cellStyle name="Total 2" xfId="53" xr:uid="{19FD82CE-CD40-4032-AD5C-7B12BDF3F039}"/>
    <cellStyle name="Total 3" xfId="72" xr:uid="{DD72A53E-7F15-4012-BBA0-0F3355A75CB4}"/>
    <cellStyle name="Vírgula 13 2" xfId="61" xr:uid="{FEA6144F-DEE3-48AF-B854-CE6A91A21774}"/>
    <cellStyle name="Vírgula 2" xfId="55" xr:uid="{02457207-E04A-44D4-BFCA-541CB5E6A2AE}"/>
    <cellStyle name="Vírgula 2 2" xfId="3" xr:uid="{00000000-0005-0000-0000-00000A000000}"/>
    <cellStyle name="Vírgula 3" xfId="54" xr:uid="{7AA12E1A-5CF8-4DAD-93CB-DEA8DA4AB97C}"/>
    <cellStyle name="Vírgula 4" xfId="58" xr:uid="{0C22F02E-5ED3-4000-A3B0-333BC4CA39D4}"/>
    <cellStyle name="Vírgula 5 3" xfId="56" xr:uid="{4FE1C497-C589-49F9-AE0F-063FC3EA5219}"/>
    <cellStyle name="Vírgula 6 2 2 2" xfId="57" xr:uid="{6D926F1F-A3B3-404C-B59C-BF612CA5B6B5}"/>
  </cellStyles>
  <dxfs count="4"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  <fill>
        <patternFill patternType="solid">
          <fgColor indexed="44"/>
          <bgColor indexed="22"/>
        </patternFill>
      </fill>
    </dxf>
    <dxf>
      <font>
        <b/>
        <i val="0"/>
        <condense val="0"/>
        <extend val="0"/>
      </font>
      <fill>
        <patternFill patternType="solid">
          <fgColor indexed="46"/>
          <bgColor indexed="55"/>
        </patternFill>
      </fill>
      <border>
        <left/>
        <right/>
        <top style="thin">
          <color indexed="8"/>
        </top>
        <bottom/>
      </border>
    </dxf>
  </dxfs>
  <tableStyles count="0" defaultTableStyle="TableStyleMedium2" defaultPivotStyle="PivotStyleMedium9"/>
  <colors>
    <mruColors>
      <color rgb="FF51260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238126</xdr:colOff>
      <xdr:row>19</xdr:row>
      <xdr:rowOff>9526</xdr:rowOff>
    </xdr:from>
    <xdr:to>
      <xdr:col>9</xdr:col>
      <xdr:colOff>714376</xdr:colOff>
      <xdr:row>22</xdr:row>
      <xdr:rowOff>57286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23E72110-C12C-42A4-8AD4-4C3DC54483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73506" y="8879206"/>
          <a:ext cx="4312920" cy="5964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238126</xdr:colOff>
      <xdr:row>19</xdr:row>
      <xdr:rowOff>9526</xdr:rowOff>
    </xdr:from>
    <xdr:to>
      <xdr:col>9</xdr:col>
      <xdr:colOff>714376</xdr:colOff>
      <xdr:row>22</xdr:row>
      <xdr:rowOff>57286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50C6A55A-3090-44CE-869B-76A5878894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43026" y="8534401"/>
          <a:ext cx="4286250" cy="6192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70"/>
  <sheetViews>
    <sheetView tabSelected="1" topLeftCell="A118" zoomScaleNormal="100" zoomScaleSheetLayoutView="100" workbookViewId="0">
      <selection activeCell="F122" sqref="F122:F128"/>
    </sheetView>
  </sheetViews>
  <sheetFormatPr defaultColWidth="9.140625" defaultRowHeight="15"/>
  <cols>
    <col min="1" max="1" width="13.42578125" style="1" customWidth="1"/>
    <col min="2" max="2" width="17.42578125" style="1" customWidth="1"/>
    <col min="3" max="3" width="58" style="1" customWidth="1"/>
    <col min="4" max="4" width="10.7109375" style="1" bestFit="1" customWidth="1"/>
    <col min="5" max="5" width="14.42578125" style="2" bestFit="1" customWidth="1"/>
    <col min="6" max="6" width="19.140625" style="2" customWidth="1"/>
    <col min="7" max="7" width="18.140625" style="2" customWidth="1"/>
    <col min="8" max="8" width="11.85546875" style="4" customWidth="1"/>
    <col min="9" max="16384" width="9.140625" style="1"/>
  </cols>
  <sheetData>
    <row r="1" spans="1:8" ht="24.95" customHeight="1">
      <c r="A1" s="61" t="s">
        <v>85</v>
      </c>
      <c r="B1" s="61"/>
      <c r="C1" s="61"/>
      <c r="D1" s="61"/>
      <c r="E1" s="61"/>
      <c r="F1" s="61"/>
      <c r="G1" s="61"/>
      <c r="H1" s="61"/>
    </row>
    <row r="2" spans="1:8" ht="24.95" customHeight="1">
      <c r="A2" s="61"/>
      <c r="B2" s="61"/>
      <c r="C2" s="61"/>
      <c r="D2" s="61"/>
      <c r="E2" s="61"/>
      <c r="F2" s="61"/>
      <c r="G2" s="61"/>
      <c r="H2" s="61"/>
    </row>
    <row r="3" spans="1:8" ht="24.95" customHeight="1">
      <c r="A3" s="22" t="s">
        <v>5</v>
      </c>
      <c r="B3" s="147" t="s">
        <v>229</v>
      </c>
      <c r="C3" s="147"/>
      <c r="D3" s="147"/>
      <c r="E3" s="147"/>
      <c r="F3" s="147"/>
      <c r="G3" s="147"/>
      <c r="H3" s="147"/>
    </row>
    <row r="4" spans="1:8" ht="24.95" customHeight="1">
      <c r="A4" s="22" t="s">
        <v>84</v>
      </c>
      <c r="B4" s="60" t="s">
        <v>230</v>
      </c>
      <c r="C4" s="60"/>
      <c r="D4" s="60"/>
      <c r="E4" s="60"/>
      <c r="F4" s="60"/>
      <c r="G4" s="60"/>
      <c r="H4" s="60"/>
    </row>
    <row r="5" spans="1:8" ht="24.95" customHeight="1">
      <c r="A5" s="22" t="s">
        <v>6</v>
      </c>
      <c r="B5" s="62">
        <f>G132</f>
        <v>0</v>
      </c>
      <c r="C5" s="62"/>
      <c r="D5" s="62"/>
      <c r="E5" s="62"/>
      <c r="F5" s="62"/>
      <c r="G5" s="62"/>
      <c r="H5" s="62"/>
    </row>
    <row r="6" spans="1:8" ht="24.95" customHeight="1">
      <c r="A6" s="22" t="s">
        <v>26</v>
      </c>
      <c r="B6" s="64" t="s">
        <v>88</v>
      </c>
      <c r="C6" s="64"/>
      <c r="D6" s="64"/>
      <c r="E6" s="64"/>
      <c r="F6" s="64"/>
      <c r="G6" s="64"/>
      <c r="H6" s="64"/>
    </row>
    <row r="7" spans="1:8" ht="24.95" customHeight="1">
      <c r="A7" s="22" t="s">
        <v>27</v>
      </c>
      <c r="B7" s="63">
        <v>0</v>
      </c>
      <c r="C7" s="63"/>
      <c r="D7" s="63"/>
      <c r="E7" s="63"/>
      <c r="F7" s="63"/>
      <c r="G7" s="63"/>
      <c r="H7" s="63"/>
    </row>
    <row r="8" spans="1:8">
      <c r="A8" s="55"/>
      <c r="B8" s="55"/>
      <c r="C8" s="55"/>
      <c r="D8" s="55"/>
      <c r="E8" s="55"/>
      <c r="F8" s="55"/>
      <c r="G8" s="55"/>
      <c r="H8" s="55"/>
    </row>
    <row r="9" spans="1:8" ht="25.5">
      <c r="A9" s="24" t="s">
        <v>3</v>
      </c>
      <c r="B9" s="24" t="s">
        <v>4</v>
      </c>
      <c r="C9" s="24" t="s">
        <v>7</v>
      </c>
      <c r="D9" s="24" t="s">
        <v>0</v>
      </c>
      <c r="E9" s="24" t="s">
        <v>1</v>
      </c>
      <c r="F9" s="25" t="s">
        <v>8</v>
      </c>
      <c r="G9" s="26" t="s">
        <v>9</v>
      </c>
      <c r="H9" s="24" t="s">
        <v>12</v>
      </c>
    </row>
    <row r="10" spans="1:8">
      <c r="A10" s="65"/>
      <c r="B10" s="65"/>
      <c r="C10" s="65"/>
      <c r="D10" s="65"/>
      <c r="E10" s="65"/>
      <c r="F10" s="65"/>
      <c r="G10" s="65"/>
      <c r="H10" s="65"/>
    </row>
    <row r="11" spans="1:8" ht="24.95" customHeight="1">
      <c r="A11" s="51">
        <v>1</v>
      </c>
      <c r="B11" s="58" t="s">
        <v>149</v>
      </c>
      <c r="C11" s="58"/>
      <c r="D11" s="58"/>
      <c r="E11" s="58"/>
      <c r="F11" s="58"/>
      <c r="G11" s="58"/>
      <c r="H11" s="58"/>
    </row>
    <row r="12" spans="1:8" ht="24.95" customHeight="1">
      <c r="A12" s="21" t="s">
        <v>2</v>
      </c>
      <c r="B12" s="53" t="s">
        <v>100</v>
      </c>
      <c r="C12" s="53"/>
      <c r="D12" s="53"/>
      <c r="E12" s="53"/>
      <c r="F12" s="53"/>
      <c r="G12" s="53"/>
      <c r="H12" s="53"/>
    </row>
    <row r="13" spans="1:8" ht="24">
      <c r="A13" s="23" t="s">
        <v>150</v>
      </c>
      <c r="B13" s="27" t="s">
        <v>93</v>
      </c>
      <c r="C13" s="28" t="s">
        <v>90</v>
      </c>
      <c r="D13" s="27" t="s">
        <v>91</v>
      </c>
      <c r="E13" s="29">
        <v>4.5</v>
      </c>
      <c r="F13" s="30"/>
      <c r="G13" s="31">
        <f>ROUND((E13*F13),2)</f>
        <v>0</v>
      </c>
      <c r="H13" s="32" t="e">
        <f>G13*100/$G$132</f>
        <v>#DIV/0!</v>
      </c>
    </row>
    <row r="14" spans="1:8" ht="24.95" customHeight="1">
      <c r="A14" s="54" t="s">
        <v>10</v>
      </c>
      <c r="B14" s="54"/>
      <c r="C14" s="54"/>
      <c r="D14" s="54"/>
      <c r="E14" s="54"/>
      <c r="F14" s="54"/>
      <c r="G14" s="33">
        <f>SUM(G13:G13)</f>
        <v>0</v>
      </c>
      <c r="H14" s="34" t="e">
        <f>G14*100/$G$132</f>
        <v>#DIV/0!</v>
      </c>
    </row>
    <row r="15" spans="1:8">
      <c r="A15" s="67"/>
      <c r="B15" s="67"/>
      <c r="C15" s="67"/>
      <c r="D15" s="67"/>
      <c r="E15" s="67"/>
      <c r="F15" s="67"/>
      <c r="G15" s="67"/>
      <c r="H15" s="67"/>
    </row>
    <row r="16" spans="1:8" ht="24.95" customHeight="1">
      <c r="A16" s="21" t="s">
        <v>151</v>
      </c>
      <c r="B16" s="53" t="s">
        <v>101</v>
      </c>
      <c r="C16" s="53"/>
      <c r="D16" s="53"/>
      <c r="E16" s="53"/>
      <c r="F16" s="53"/>
      <c r="G16" s="53"/>
      <c r="H16" s="53"/>
    </row>
    <row r="17" spans="1:8" ht="60">
      <c r="A17" s="23" t="s">
        <v>152</v>
      </c>
      <c r="B17" s="35" t="s">
        <v>118</v>
      </c>
      <c r="C17" s="36" t="s">
        <v>116</v>
      </c>
      <c r="D17" s="35" t="s">
        <v>92</v>
      </c>
      <c r="E17" s="29">
        <v>168.15</v>
      </c>
      <c r="F17" s="37"/>
      <c r="G17" s="31">
        <f t="shared" ref="G17:G18" si="0">ROUND((E17*F17),2)</f>
        <v>0</v>
      </c>
      <c r="H17" s="32" t="e">
        <f>G17*100/$G$132</f>
        <v>#DIV/0!</v>
      </c>
    </row>
    <row r="18" spans="1:8" ht="60">
      <c r="A18" s="23" t="s">
        <v>153</v>
      </c>
      <c r="B18" s="38" t="s">
        <v>119</v>
      </c>
      <c r="C18" s="36" t="s">
        <v>117</v>
      </c>
      <c r="D18" s="35" t="s">
        <v>92</v>
      </c>
      <c r="E18" s="29">
        <v>47.45</v>
      </c>
      <c r="F18" s="37"/>
      <c r="G18" s="31">
        <f t="shared" si="0"/>
        <v>0</v>
      </c>
      <c r="H18" s="32" t="e">
        <f>G18*100/$G$132</f>
        <v>#DIV/0!</v>
      </c>
    </row>
    <row r="19" spans="1:8" ht="24.95" customHeight="1">
      <c r="A19" s="54" t="s">
        <v>10</v>
      </c>
      <c r="B19" s="54"/>
      <c r="C19" s="54"/>
      <c r="D19" s="54"/>
      <c r="E19" s="54"/>
      <c r="F19" s="54"/>
      <c r="G19" s="33">
        <f>SUM(G17:G18)</f>
        <v>0</v>
      </c>
      <c r="H19" s="34" t="e">
        <f>G19*100/$G$132</f>
        <v>#DIV/0!</v>
      </c>
    </row>
    <row r="20" spans="1:8">
      <c r="A20" s="67"/>
      <c r="B20" s="67"/>
      <c r="C20" s="67"/>
      <c r="D20" s="67"/>
      <c r="E20" s="67"/>
      <c r="F20" s="67"/>
      <c r="G20" s="67"/>
      <c r="H20" s="67"/>
    </row>
    <row r="21" spans="1:8" ht="24.95" customHeight="1">
      <c r="A21" s="21" t="s">
        <v>154</v>
      </c>
      <c r="B21" s="53" t="s">
        <v>102</v>
      </c>
      <c r="C21" s="53"/>
      <c r="D21" s="53"/>
      <c r="E21" s="53"/>
      <c r="F21" s="53"/>
      <c r="G21" s="53"/>
      <c r="H21" s="53"/>
    </row>
    <row r="22" spans="1:8" ht="60">
      <c r="A22" s="23" t="s">
        <v>155</v>
      </c>
      <c r="B22" s="39" t="s">
        <v>120</v>
      </c>
      <c r="C22" s="36" t="s">
        <v>107</v>
      </c>
      <c r="D22" s="39" t="s">
        <v>92</v>
      </c>
      <c r="E22" s="29">
        <v>122.53</v>
      </c>
      <c r="F22" s="37"/>
      <c r="G22" s="31">
        <f>ROUND((E22*F22),2)</f>
        <v>0</v>
      </c>
      <c r="H22" s="32" t="e">
        <f t="shared" ref="H22:H32" si="1">G22*100/$G$132</f>
        <v>#DIV/0!</v>
      </c>
    </row>
    <row r="23" spans="1:8" ht="60">
      <c r="A23" s="23" t="s">
        <v>156</v>
      </c>
      <c r="B23" s="39" t="s">
        <v>121</v>
      </c>
      <c r="C23" s="36" t="s">
        <v>108</v>
      </c>
      <c r="D23" s="39" t="s">
        <v>92</v>
      </c>
      <c r="E23" s="29">
        <v>102.77</v>
      </c>
      <c r="F23" s="37"/>
      <c r="G23" s="31">
        <f t="shared" ref="G23:G30" si="2">ROUND((E23*F23),2)</f>
        <v>0</v>
      </c>
      <c r="H23" s="32" t="e">
        <f t="shared" si="1"/>
        <v>#DIV/0!</v>
      </c>
    </row>
    <row r="24" spans="1:8" ht="36">
      <c r="A24" s="23" t="s">
        <v>157</v>
      </c>
      <c r="B24" s="39" t="s">
        <v>122</v>
      </c>
      <c r="C24" s="36" t="s">
        <v>109</v>
      </c>
      <c r="D24" s="39" t="s">
        <v>91</v>
      </c>
      <c r="E24" s="29">
        <v>87.01</v>
      </c>
      <c r="F24" s="37"/>
      <c r="G24" s="31">
        <f t="shared" si="2"/>
        <v>0</v>
      </c>
      <c r="H24" s="32" t="e">
        <f t="shared" si="1"/>
        <v>#DIV/0!</v>
      </c>
    </row>
    <row r="25" spans="1:8" ht="48">
      <c r="A25" s="23" t="s">
        <v>158</v>
      </c>
      <c r="B25" s="39" t="s">
        <v>123</v>
      </c>
      <c r="C25" s="36" t="s">
        <v>110</v>
      </c>
      <c r="D25" s="39" t="s">
        <v>94</v>
      </c>
      <c r="E25" s="29">
        <v>20</v>
      </c>
      <c r="F25" s="37"/>
      <c r="G25" s="31">
        <f t="shared" si="2"/>
        <v>0</v>
      </c>
      <c r="H25" s="32" t="e">
        <f t="shared" si="1"/>
        <v>#DIV/0!</v>
      </c>
    </row>
    <row r="26" spans="1:8" ht="36">
      <c r="A26" s="23" t="s">
        <v>159</v>
      </c>
      <c r="B26" s="39" t="s">
        <v>124</v>
      </c>
      <c r="C26" s="36" t="s">
        <v>111</v>
      </c>
      <c r="D26" s="39" t="s">
        <v>94</v>
      </c>
      <c r="E26" s="29">
        <v>20</v>
      </c>
      <c r="F26" s="37"/>
      <c r="G26" s="31">
        <f t="shared" si="2"/>
        <v>0</v>
      </c>
      <c r="H26" s="32" t="e">
        <f t="shared" si="1"/>
        <v>#DIV/0!</v>
      </c>
    </row>
    <row r="27" spans="1:8" ht="48">
      <c r="A27" s="23" t="s">
        <v>160</v>
      </c>
      <c r="B27" s="39" t="s">
        <v>125</v>
      </c>
      <c r="C27" s="36" t="s">
        <v>112</v>
      </c>
      <c r="D27" s="39" t="s">
        <v>94</v>
      </c>
      <c r="E27" s="29">
        <v>98</v>
      </c>
      <c r="F27" s="37"/>
      <c r="G27" s="31">
        <f t="shared" si="2"/>
        <v>0</v>
      </c>
      <c r="H27" s="32" t="e">
        <f t="shared" si="1"/>
        <v>#DIV/0!</v>
      </c>
    </row>
    <row r="28" spans="1:8" ht="36">
      <c r="A28" s="23" t="s">
        <v>161</v>
      </c>
      <c r="B28" s="39" t="s">
        <v>97</v>
      </c>
      <c r="C28" s="36" t="s">
        <v>96</v>
      </c>
      <c r="D28" s="39" t="s">
        <v>94</v>
      </c>
      <c r="E28" s="29">
        <v>98</v>
      </c>
      <c r="F28" s="37"/>
      <c r="G28" s="31">
        <f t="shared" si="2"/>
        <v>0</v>
      </c>
      <c r="H28" s="32" t="e">
        <f t="shared" si="1"/>
        <v>#DIV/0!</v>
      </c>
    </row>
    <row r="29" spans="1:8" ht="36">
      <c r="A29" s="23" t="s">
        <v>162</v>
      </c>
      <c r="B29" s="39" t="s">
        <v>126</v>
      </c>
      <c r="C29" s="36" t="s">
        <v>113</v>
      </c>
      <c r="D29" s="39" t="s">
        <v>95</v>
      </c>
      <c r="E29" s="29">
        <v>8</v>
      </c>
      <c r="F29" s="37"/>
      <c r="G29" s="31">
        <f t="shared" si="2"/>
        <v>0</v>
      </c>
      <c r="H29" s="32" t="e">
        <f t="shared" si="1"/>
        <v>#DIV/0!</v>
      </c>
    </row>
    <row r="30" spans="1:8" ht="36">
      <c r="A30" s="23" t="s">
        <v>163</v>
      </c>
      <c r="B30" s="39" t="s">
        <v>127</v>
      </c>
      <c r="C30" s="36" t="s">
        <v>114</v>
      </c>
      <c r="D30" s="39" t="s">
        <v>95</v>
      </c>
      <c r="E30" s="29">
        <v>4</v>
      </c>
      <c r="F30" s="37"/>
      <c r="G30" s="31">
        <f t="shared" si="2"/>
        <v>0</v>
      </c>
      <c r="H30" s="32" t="e">
        <f t="shared" si="1"/>
        <v>#DIV/0!</v>
      </c>
    </row>
    <row r="31" spans="1:8" ht="48">
      <c r="A31" s="23" t="s">
        <v>164</v>
      </c>
      <c r="B31" s="39" t="s">
        <v>128</v>
      </c>
      <c r="C31" s="36" t="s">
        <v>115</v>
      </c>
      <c r="D31" s="39" t="s">
        <v>94</v>
      </c>
      <c r="E31" s="29">
        <v>518</v>
      </c>
      <c r="F31" s="37"/>
      <c r="G31" s="31">
        <f>ROUND((E31*F31),2)</f>
        <v>0</v>
      </c>
      <c r="H31" s="32" t="e">
        <f t="shared" si="1"/>
        <v>#DIV/0!</v>
      </c>
    </row>
    <row r="32" spans="1:8" ht="24.95" customHeight="1">
      <c r="A32" s="54" t="s">
        <v>10</v>
      </c>
      <c r="B32" s="54"/>
      <c r="C32" s="54"/>
      <c r="D32" s="54"/>
      <c r="E32" s="54"/>
      <c r="F32" s="54"/>
      <c r="G32" s="33">
        <f>SUM(G22:G31)</f>
        <v>0</v>
      </c>
      <c r="H32" s="34" t="e">
        <f t="shared" si="1"/>
        <v>#DIV/0!</v>
      </c>
    </row>
    <row r="33" spans="1:8">
      <c r="A33" s="66"/>
      <c r="B33" s="66"/>
      <c r="C33" s="66"/>
      <c r="D33" s="66"/>
      <c r="E33" s="66"/>
      <c r="F33" s="66"/>
      <c r="G33" s="66"/>
      <c r="H33" s="66"/>
    </row>
    <row r="34" spans="1:8" ht="24.95" customHeight="1">
      <c r="A34" s="21" t="s">
        <v>165</v>
      </c>
      <c r="B34" s="53" t="s">
        <v>138</v>
      </c>
      <c r="C34" s="53"/>
      <c r="D34" s="53"/>
      <c r="E34" s="53"/>
      <c r="F34" s="53"/>
      <c r="G34" s="53"/>
      <c r="H34" s="53"/>
    </row>
    <row r="35" spans="1:8" ht="36">
      <c r="A35" s="23" t="s">
        <v>166</v>
      </c>
      <c r="B35" s="39" t="s">
        <v>134</v>
      </c>
      <c r="C35" s="36" t="s">
        <v>129</v>
      </c>
      <c r="D35" s="39" t="s">
        <v>91</v>
      </c>
      <c r="E35" s="29">
        <v>1311.53</v>
      </c>
      <c r="F35" s="40"/>
      <c r="G35" s="31">
        <f>ROUND((E35*F35),2)</f>
        <v>0</v>
      </c>
      <c r="H35" s="32" t="e">
        <f>G35*100/$G$132</f>
        <v>#DIV/0!</v>
      </c>
    </row>
    <row r="36" spans="1:8" ht="48">
      <c r="A36" s="23" t="s">
        <v>167</v>
      </c>
      <c r="B36" s="39" t="s">
        <v>135</v>
      </c>
      <c r="C36" s="36" t="s">
        <v>130</v>
      </c>
      <c r="D36" s="39" t="s">
        <v>92</v>
      </c>
      <c r="E36" s="29">
        <v>196.73</v>
      </c>
      <c r="F36" s="40"/>
      <c r="G36" s="31">
        <f>ROUND((E36*F36),2)</f>
        <v>0</v>
      </c>
      <c r="H36" s="32" t="e">
        <f>G36*100/$G$132</f>
        <v>#DIV/0!</v>
      </c>
    </row>
    <row r="37" spans="1:8" ht="36">
      <c r="A37" s="23" t="s">
        <v>168</v>
      </c>
      <c r="B37" s="39" t="s">
        <v>136</v>
      </c>
      <c r="C37" s="36" t="s">
        <v>131</v>
      </c>
      <c r="D37" s="39" t="s">
        <v>132</v>
      </c>
      <c r="E37" s="29">
        <v>295.10000000000002</v>
      </c>
      <c r="F37" s="40"/>
      <c r="G37" s="31">
        <f>ROUND((E37*F37),2)</f>
        <v>0</v>
      </c>
      <c r="H37" s="32" t="e">
        <f>G37*100/$G$132</f>
        <v>#DIV/0!</v>
      </c>
    </row>
    <row r="38" spans="1:8" ht="24">
      <c r="A38" s="23" t="s">
        <v>169</v>
      </c>
      <c r="B38" s="39" t="s">
        <v>137</v>
      </c>
      <c r="C38" s="36" t="s">
        <v>133</v>
      </c>
      <c r="D38" s="39" t="s">
        <v>91</v>
      </c>
      <c r="E38" s="29">
        <v>1311.53</v>
      </c>
      <c r="F38" s="40"/>
      <c r="G38" s="31">
        <f>ROUND((E38*F38),2)</f>
        <v>0</v>
      </c>
      <c r="H38" s="32" t="e">
        <f>G38*100/$G$132</f>
        <v>#DIV/0!</v>
      </c>
    </row>
    <row r="39" spans="1:8" ht="24.95" customHeight="1">
      <c r="A39" s="54" t="s">
        <v>10</v>
      </c>
      <c r="B39" s="54"/>
      <c r="C39" s="54"/>
      <c r="D39" s="54"/>
      <c r="E39" s="54"/>
      <c r="F39" s="54"/>
      <c r="G39" s="33">
        <f>SUM(G35:G38)</f>
        <v>0</v>
      </c>
      <c r="H39" s="34" t="e">
        <f>G39*100/$G$132</f>
        <v>#DIV/0!</v>
      </c>
    </row>
    <row r="40" spans="1:8">
      <c r="A40" s="65"/>
      <c r="B40" s="65"/>
      <c r="C40" s="65"/>
      <c r="D40" s="65"/>
      <c r="E40" s="65"/>
      <c r="F40" s="65"/>
      <c r="G40" s="65"/>
      <c r="H40" s="65"/>
    </row>
    <row r="41" spans="1:8" ht="24.95" customHeight="1">
      <c r="A41" s="21" t="s">
        <v>170</v>
      </c>
      <c r="B41" s="68" t="s">
        <v>139</v>
      </c>
      <c r="C41" s="68"/>
      <c r="D41" s="68"/>
      <c r="E41" s="68"/>
      <c r="F41" s="68"/>
      <c r="G41" s="68"/>
      <c r="H41" s="68"/>
    </row>
    <row r="42" spans="1:8" ht="24">
      <c r="A42" s="23" t="s">
        <v>171</v>
      </c>
      <c r="B42" s="27" t="s">
        <v>142</v>
      </c>
      <c r="C42" s="36" t="s">
        <v>140</v>
      </c>
      <c r="D42" s="27" t="s">
        <v>91</v>
      </c>
      <c r="E42" s="41">
        <v>18</v>
      </c>
      <c r="F42" s="37"/>
      <c r="G42" s="31">
        <f t="shared" ref="G42:G48" si="3">ROUND((E42*F42),2)</f>
        <v>0</v>
      </c>
      <c r="H42" s="32" t="e">
        <f t="shared" ref="H42:H49" si="4">G42*100/$G$132</f>
        <v>#DIV/0!</v>
      </c>
    </row>
    <row r="43" spans="1:8" ht="36">
      <c r="A43" s="23" t="s">
        <v>172</v>
      </c>
      <c r="B43" s="27" t="s">
        <v>143</v>
      </c>
      <c r="C43" s="36" t="s">
        <v>224</v>
      </c>
      <c r="D43" s="27" t="s">
        <v>95</v>
      </c>
      <c r="E43" s="41">
        <v>1</v>
      </c>
      <c r="F43" s="37"/>
      <c r="G43" s="31">
        <f t="shared" si="3"/>
        <v>0</v>
      </c>
      <c r="H43" s="32" t="e">
        <f t="shared" si="4"/>
        <v>#DIV/0!</v>
      </c>
    </row>
    <row r="44" spans="1:8" ht="36">
      <c r="A44" s="23" t="s">
        <v>173</v>
      </c>
      <c r="B44" s="27" t="s">
        <v>144</v>
      </c>
      <c r="C44" s="36" t="s">
        <v>225</v>
      </c>
      <c r="D44" s="27" t="s">
        <v>95</v>
      </c>
      <c r="E44" s="41">
        <v>1</v>
      </c>
      <c r="F44" s="37"/>
      <c r="G44" s="31">
        <f t="shared" si="3"/>
        <v>0</v>
      </c>
      <c r="H44" s="32" t="e">
        <f t="shared" si="4"/>
        <v>#DIV/0!</v>
      </c>
    </row>
    <row r="45" spans="1:8" ht="24">
      <c r="A45" s="23" t="s">
        <v>174</v>
      </c>
      <c r="B45" s="27" t="s">
        <v>145</v>
      </c>
      <c r="C45" s="36" t="s">
        <v>226</v>
      </c>
      <c r="D45" s="27" t="s">
        <v>95</v>
      </c>
      <c r="E45" s="41">
        <v>4</v>
      </c>
      <c r="F45" s="37"/>
      <c r="G45" s="31">
        <f t="shared" si="3"/>
        <v>0</v>
      </c>
      <c r="H45" s="32" t="e">
        <f t="shared" si="4"/>
        <v>#DIV/0!</v>
      </c>
    </row>
    <row r="46" spans="1:8" ht="24">
      <c r="A46" s="23" t="s">
        <v>175</v>
      </c>
      <c r="B46" s="27" t="s">
        <v>146</v>
      </c>
      <c r="C46" s="36" t="s">
        <v>227</v>
      </c>
      <c r="D46" s="27" t="s">
        <v>95</v>
      </c>
      <c r="E46" s="41">
        <v>2</v>
      </c>
      <c r="F46" s="37"/>
      <c r="G46" s="31">
        <f t="shared" si="3"/>
        <v>0</v>
      </c>
      <c r="H46" s="32" t="e">
        <f t="shared" si="4"/>
        <v>#DIV/0!</v>
      </c>
    </row>
    <row r="47" spans="1:8" ht="36">
      <c r="A47" s="23" t="s">
        <v>176</v>
      </c>
      <c r="B47" s="27" t="s">
        <v>147</v>
      </c>
      <c r="C47" s="36" t="s">
        <v>228</v>
      </c>
      <c r="D47" s="27" t="s">
        <v>95</v>
      </c>
      <c r="E47" s="41">
        <v>6</v>
      </c>
      <c r="F47" s="37"/>
      <c r="G47" s="31">
        <f t="shared" ref="G47" si="5">ROUND((E47*F47),2)</f>
        <v>0</v>
      </c>
      <c r="H47" s="32" t="e">
        <f t="shared" si="4"/>
        <v>#DIV/0!</v>
      </c>
    </row>
    <row r="48" spans="1:8" ht="24">
      <c r="A48" s="23" t="s">
        <v>177</v>
      </c>
      <c r="B48" s="27" t="s">
        <v>148</v>
      </c>
      <c r="C48" s="36" t="s">
        <v>141</v>
      </c>
      <c r="D48" s="27" t="s">
        <v>92</v>
      </c>
      <c r="E48" s="41">
        <v>0.53</v>
      </c>
      <c r="F48" s="37"/>
      <c r="G48" s="31">
        <f t="shared" si="3"/>
        <v>0</v>
      </c>
      <c r="H48" s="32" t="e">
        <f t="shared" si="4"/>
        <v>#DIV/0!</v>
      </c>
    </row>
    <row r="49" spans="1:8" ht="30" customHeight="1">
      <c r="A49" s="54" t="s">
        <v>10</v>
      </c>
      <c r="B49" s="54"/>
      <c r="C49" s="54"/>
      <c r="D49" s="54"/>
      <c r="E49" s="54"/>
      <c r="F49" s="54"/>
      <c r="G49" s="33">
        <f>SUM(G42:G48)</f>
        <v>0</v>
      </c>
      <c r="H49" s="34" t="e">
        <f t="shared" si="4"/>
        <v>#DIV/0!</v>
      </c>
    </row>
    <row r="50" spans="1:8" ht="30" customHeight="1">
      <c r="A50" s="56" t="s">
        <v>15</v>
      </c>
      <c r="B50" s="56"/>
      <c r="C50" s="56"/>
      <c r="D50" s="56"/>
      <c r="E50" s="56"/>
      <c r="F50" s="56"/>
      <c r="G50" s="45">
        <f>SUM(G49,G39,G32,G19,G14)</f>
        <v>0</v>
      </c>
      <c r="H50" s="45" t="e">
        <f>SUM(H49,H39,H32,H19,H14)</f>
        <v>#DIV/0!</v>
      </c>
    </row>
    <row r="51" spans="1:8">
      <c r="A51" s="65"/>
      <c r="B51" s="65"/>
      <c r="C51" s="65"/>
      <c r="D51" s="65"/>
      <c r="E51" s="65"/>
      <c r="F51" s="65"/>
      <c r="G51" s="65"/>
      <c r="H51" s="65"/>
    </row>
    <row r="52" spans="1:8" ht="24.95" customHeight="1">
      <c r="A52" s="51">
        <v>2</v>
      </c>
      <c r="B52" s="58" t="s">
        <v>178</v>
      </c>
      <c r="C52" s="58"/>
      <c r="D52" s="58"/>
      <c r="E52" s="58"/>
      <c r="F52" s="58"/>
      <c r="G52" s="58"/>
      <c r="H52" s="58"/>
    </row>
    <row r="53" spans="1:8" ht="24.95" customHeight="1">
      <c r="A53" s="21" t="s">
        <v>11</v>
      </c>
      <c r="B53" s="53" t="s">
        <v>100</v>
      </c>
      <c r="C53" s="53"/>
      <c r="D53" s="53"/>
      <c r="E53" s="53"/>
      <c r="F53" s="53"/>
      <c r="G53" s="53"/>
      <c r="H53" s="53"/>
    </row>
    <row r="54" spans="1:8" ht="24">
      <c r="A54" s="23" t="s">
        <v>179</v>
      </c>
      <c r="B54" s="42" t="s">
        <v>93</v>
      </c>
      <c r="C54" s="36" t="s">
        <v>90</v>
      </c>
      <c r="D54" s="27" t="s">
        <v>91</v>
      </c>
      <c r="E54" s="41">
        <v>4.5</v>
      </c>
      <c r="F54" s="37"/>
      <c r="G54" s="31">
        <f t="shared" ref="G54" si="6">ROUND((E54*F54),2)</f>
        <v>0</v>
      </c>
      <c r="H54" s="32" t="e">
        <f>G54*100/$G$132</f>
        <v>#DIV/0!</v>
      </c>
    </row>
    <row r="55" spans="1:8" ht="24.95" customHeight="1">
      <c r="A55" s="54" t="s">
        <v>10</v>
      </c>
      <c r="B55" s="54"/>
      <c r="C55" s="54"/>
      <c r="D55" s="54"/>
      <c r="E55" s="54"/>
      <c r="F55" s="54"/>
      <c r="G55" s="33">
        <f>SUM(G54:G54)</f>
        <v>0</v>
      </c>
      <c r="H55" s="34" t="e">
        <f>G55*100/$G$132</f>
        <v>#DIV/0!</v>
      </c>
    </row>
    <row r="56" spans="1:8">
      <c r="A56" s="55"/>
      <c r="B56" s="55"/>
      <c r="C56" s="55"/>
      <c r="D56" s="55"/>
      <c r="E56" s="55"/>
      <c r="F56" s="55"/>
      <c r="G56" s="55"/>
      <c r="H56" s="55"/>
    </row>
    <row r="57" spans="1:8" ht="24.95" customHeight="1">
      <c r="A57" s="21" t="s">
        <v>25</v>
      </c>
      <c r="B57" s="53" t="s">
        <v>101</v>
      </c>
      <c r="C57" s="53"/>
      <c r="D57" s="53"/>
      <c r="E57" s="53"/>
      <c r="F57" s="53"/>
      <c r="G57" s="53"/>
      <c r="H57" s="53"/>
    </row>
    <row r="58" spans="1:8" ht="60">
      <c r="A58" s="23" t="s">
        <v>191</v>
      </c>
      <c r="B58" s="27" t="s">
        <v>118</v>
      </c>
      <c r="C58" s="36" t="s">
        <v>116</v>
      </c>
      <c r="D58" s="27" t="s">
        <v>92</v>
      </c>
      <c r="E58" s="41">
        <v>107.55</v>
      </c>
      <c r="F58" s="37"/>
      <c r="G58" s="31">
        <f t="shared" ref="G58:G66" si="7">ROUND((E58*F58),2)</f>
        <v>0</v>
      </c>
      <c r="H58" s="32" t="e">
        <f>G58*100/$G$132</f>
        <v>#DIV/0!</v>
      </c>
    </row>
    <row r="59" spans="1:8" ht="24.95" customHeight="1">
      <c r="A59" s="54" t="s">
        <v>10</v>
      </c>
      <c r="B59" s="54"/>
      <c r="C59" s="54"/>
      <c r="D59" s="54"/>
      <c r="E59" s="54"/>
      <c r="F59" s="54"/>
      <c r="G59" s="33">
        <f>SUM(G58:G58)</f>
        <v>0</v>
      </c>
      <c r="H59" s="34" t="e">
        <f>G59*100/$G$132</f>
        <v>#DIV/0!</v>
      </c>
    </row>
    <row r="60" spans="1:8">
      <c r="A60" s="55"/>
      <c r="B60" s="55"/>
      <c r="C60" s="55"/>
      <c r="D60" s="55"/>
      <c r="E60" s="55"/>
      <c r="F60" s="55"/>
      <c r="G60" s="55"/>
      <c r="H60" s="55"/>
    </row>
    <row r="61" spans="1:8" ht="24.95" customHeight="1">
      <c r="A61" s="21" t="s">
        <v>180</v>
      </c>
      <c r="B61" s="53" t="s">
        <v>102</v>
      </c>
      <c r="C61" s="53"/>
      <c r="D61" s="53"/>
      <c r="E61" s="53"/>
      <c r="F61" s="53"/>
      <c r="G61" s="53"/>
      <c r="H61" s="53"/>
    </row>
    <row r="62" spans="1:8" ht="60">
      <c r="A62" s="23" t="s">
        <v>181</v>
      </c>
      <c r="B62" s="27" t="s">
        <v>120</v>
      </c>
      <c r="C62" s="36" t="s">
        <v>107</v>
      </c>
      <c r="D62" s="27" t="s">
        <v>92</v>
      </c>
      <c r="E62" s="41">
        <v>61.27</v>
      </c>
      <c r="F62" s="37"/>
      <c r="G62" s="31">
        <f t="shared" si="7"/>
        <v>0</v>
      </c>
      <c r="H62" s="32" t="e">
        <f t="shared" ref="H62:H72" si="8">G62*100/$G$132</f>
        <v>#DIV/0!</v>
      </c>
    </row>
    <row r="63" spans="1:8" ht="60">
      <c r="A63" s="23" t="s">
        <v>182</v>
      </c>
      <c r="B63" s="27" t="s">
        <v>121</v>
      </c>
      <c r="C63" s="36" t="s">
        <v>108</v>
      </c>
      <c r="D63" s="27" t="s">
        <v>92</v>
      </c>
      <c r="E63" s="41">
        <v>51.39</v>
      </c>
      <c r="F63" s="37"/>
      <c r="G63" s="31">
        <f t="shared" si="7"/>
        <v>0</v>
      </c>
      <c r="H63" s="32" t="e">
        <f t="shared" si="8"/>
        <v>#DIV/0!</v>
      </c>
    </row>
    <row r="64" spans="1:8" ht="36">
      <c r="A64" s="23" t="s">
        <v>183</v>
      </c>
      <c r="B64" s="27" t="s">
        <v>122</v>
      </c>
      <c r="C64" s="36" t="s">
        <v>109</v>
      </c>
      <c r="D64" s="27" t="s">
        <v>91</v>
      </c>
      <c r="E64" s="41">
        <v>43.5</v>
      </c>
      <c r="F64" s="37"/>
      <c r="G64" s="31">
        <f t="shared" si="7"/>
        <v>0</v>
      </c>
      <c r="H64" s="32" t="e">
        <f t="shared" si="8"/>
        <v>#DIV/0!</v>
      </c>
    </row>
    <row r="65" spans="1:8" ht="48">
      <c r="A65" s="23" t="s">
        <v>184</v>
      </c>
      <c r="B65" s="27" t="s">
        <v>123</v>
      </c>
      <c r="C65" s="36" t="s">
        <v>110</v>
      </c>
      <c r="D65" s="27" t="s">
        <v>94</v>
      </c>
      <c r="E65" s="41">
        <v>10</v>
      </c>
      <c r="F65" s="37"/>
      <c r="G65" s="31">
        <f t="shared" si="7"/>
        <v>0</v>
      </c>
      <c r="H65" s="32" t="e">
        <f t="shared" si="8"/>
        <v>#DIV/0!</v>
      </c>
    </row>
    <row r="66" spans="1:8" ht="36">
      <c r="A66" s="23" t="s">
        <v>185</v>
      </c>
      <c r="B66" s="27" t="s">
        <v>124</v>
      </c>
      <c r="C66" s="36" t="s">
        <v>111</v>
      </c>
      <c r="D66" s="27" t="s">
        <v>94</v>
      </c>
      <c r="E66" s="41">
        <v>10</v>
      </c>
      <c r="F66" s="37"/>
      <c r="G66" s="31">
        <f t="shared" si="7"/>
        <v>0</v>
      </c>
      <c r="H66" s="32" t="e">
        <f t="shared" si="8"/>
        <v>#DIV/0!</v>
      </c>
    </row>
    <row r="67" spans="1:8" ht="48">
      <c r="A67" s="23" t="s">
        <v>186</v>
      </c>
      <c r="B67" s="27" t="s">
        <v>125</v>
      </c>
      <c r="C67" s="36" t="s">
        <v>112</v>
      </c>
      <c r="D67" s="27" t="s">
        <v>94</v>
      </c>
      <c r="E67" s="41">
        <v>49</v>
      </c>
      <c r="F67" s="37"/>
      <c r="G67" s="31">
        <f t="shared" ref="G67:G69" si="9">ROUND((E67*F67),2)</f>
        <v>0</v>
      </c>
      <c r="H67" s="32" t="e">
        <f t="shared" si="8"/>
        <v>#DIV/0!</v>
      </c>
    </row>
    <row r="68" spans="1:8" ht="36">
      <c r="A68" s="23" t="s">
        <v>187</v>
      </c>
      <c r="B68" s="27" t="s">
        <v>97</v>
      </c>
      <c r="C68" s="36" t="s">
        <v>96</v>
      </c>
      <c r="D68" s="27" t="s">
        <v>94</v>
      </c>
      <c r="E68" s="41">
        <v>49</v>
      </c>
      <c r="F68" s="37"/>
      <c r="G68" s="31">
        <f t="shared" si="9"/>
        <v>0</v>
      </c>
      <c r="H68" s="32" t="e">
        <f t="shared" si="8"/>
        <v>#DIV/0!</v>
      </c>
    </row>
    <row r="69" spans="1:8" ht="36">
      <c r="A69" s="23" t="s">
        <v>188</v>
      </c>
      <c r="B69" s="27" t="s">
        <v>206</v>
      </c>
      <c r="C69" s="36" t="s">
        <v>205</v>
      </c>
      <c r="D69" s="27" t="s">
        <v>95</v>
      </c>
      <c r="E69" s="41">
        <v>4</v>
      </c>
      <c r="F69" s="37"/>
      <c r="G69" s="31">
        <f t="shared" si="9"/>
        <v>0</v>
      </c>
      <c r="H69" s="32" t="e">
        <f t="shared" si="8"/>
        <v>#DIV/0!</v>
      </c>
    </row>
    <row r="70" spans="1:8" ht="36">
      <c r="A70" s="23" t="s">
        <v>189</v>
      </c>
      <c r="B70" s="27" t="s">
        <v>127</v>
      </c>
      <c r="C70" s="36" t="s">
        <v>114</v>
      </c>
      <c r="D70" s="27" t="s">
        <v>95</v>
      </c>
      <c r="E70" s="41">
        <v>2</v>
      </c>
      <c r="F70" s="37"/>
      <c r="G70" s="31">
        <f t="shared" ref="G70:G71" si="10">ROUND((E70*F70),2)</f>
        <v>0</v>
      </c>
      <c r="H70" s="32" t="e">
        <f t="shared" si="8"/>
        <v>#DIV/0!</v>
      </c>
    </row>
    <row r="71" spans="1:8" ht="48">
      <c r="A71" s="23" t="s">
        <v>190</v>
      </c>
      <c r="B71" s="27" t="s">
        <v>128</v>
      </c>
      <c r="C71" s="36" t="s">
        <v>115</v>
      </c>
      <c r="D71" s="27" t="s">
        <v>94</v>
      </c>
      <c r="E71" s="41">
        <v>200</v>
      </c>
      <c r="F71" s="37"/>
      <c r="G71" s="31">
        <f t="shared" si="10"/>
        <v>0</v>
      </c>
      <c r="H71" s="32" t="e">
        <f t="shared" si="8"/>
        <v>#DIV/0!</v>
      </c>
    </row>
    <row r="72" spans="1:8" ht="24.95" customHeight="1">
      <c r="A72" s="54" t="s">
        <v>10</v>
      </c>
      <c r="B72" s="54"/>
      <c r="C72" s="54"/>
      <c r="D72" s="54"/>
      <c r="E72" s="54"/>
      <c r="F72" s="54"/>
      <c r="G72" s="33">
        <f>SUM(G62:G71)</f>
        <v>0</v>
      </c>
      <c r="H72" s="34" t="e">
        <f t="shared" si="8"/>
        <v>#DIV/0!</v>
      </c>
    </row>
    <row r="73" spans="1:8">
      <c r="A73" s="55"/>
      <c r="B73" s="55"/>
      <c r="C73" s="55"/>
      <c r="D73" s="55"/>
      <c r="E73" s="55"/>
      <c r="F73" s="55"/>
      <c r="G73" s="55"/>
      <c r="H73" s="55"/>
    </row>
    <row r="74" spans="1:8" ht="24.95" customHeight="1">
      <c r="A74" s="21" t="s">
        <v>192</v>
      </c>
      <c r="B74" s="53" t="s">
        <v>138</v>
      </c>
      <c r="C74" s="53"/>
      <c r="D74" s="53"/>
      <c r="E74" s="53"/>
      <c r="F74" s="53"/>
      <c r="G74" s="53"/>
      <c r="H74" s="53"/>
    </row>
    <row r="75" spans="1:8" ht="36">
      <c r="A75" s="23" t="s">
        <v>193</v>
      </c>
      <c r="B75" s="27" t="s">
        <v>134</v>
      </c>
      <c r="C75" s="36" t="s">
        <v>129</v>
      </c>
      <c r="D75" s="27" t="s">
        <v>91</v>
      </c>
      <c r="E75" s="41">
        <v>500</v>
      </c>
      <c r="F75" s="37"/>
      <c r="G75" s="31">
        <f t="shared" ref="G75:G78" si="11">ROUND((E75*F75),2)</f>
        <v>0</v>
      </c>
      <c r="H75" s="32" t="e">
        <f>G75*100/$G$132</f>
        <v>#DIV/0!</v>
      </c>
    </row>
    <row r="76" spans="1:8" ht="48">
      <c r="A76" s="23" t="s">
        <v>194</v>
      </c>
      <c r="B76" s="27" t="s">
        <v>135</v>
      </c>
      <c r="C76" s="36" t="s">
        <v>130</v>
      </c>
      <c r="D76" s="27" t="s">
        <v>92</v>
      </c>
      <c r="E76" s="41">
        <v>75</v>
      </c>
      <c r="F76" s="37"/>
      <c r="G76" s="31">
        <f t="shared" si="11"/>
        <v>0</v>
      </c>
      <c r="H76" s="32" t="e">
        <f>G76*100/$G$132</f>
        <v>#DIV/0!</v>
      </c>
    </row>
    <row r="77" spans="1:8" ht="36">
      <c r="A77" s="23" t="s">
        <v>195</v>
      </c>
      <c r="B77" s="27" t="s">
        <v>136</v>
      </c>
      <c r="C77" s="36" t="s">
        <v>131</v>
      </c>
      <c r="D77" s="27" t="s">
        <v>132</v>
      </c>
      <c r="E77" s="41">
        <v>180</v>
      </c>
      <c r="F77" s="37"/>
      <c r="G77" s="31">
        <f t="shared" si="11"/>
        <v>0</v>
      </c>
      <c r="H77" s="32" t="e">
        <f>G77*100/$G$132</f>
        <v>#DIV/0!</v>
      </c>
    </row>
    <row r="78" spans="1:8" ht="24">
      <c r="A78" s="23" t="s">
        <v>196</v>
      </c>
      <c r="B78" s="27" t="s">
        <v>137</v>
      </c>
      <c r="C78" s="36" t="s">
        <v>133</v>
      </c>
      <c r="D78" s="27" t="s">
        <v>91</v>
      </c>
      <c r="E78" s="41">
        <v>500</v>
      </c>
      <c r="F78" s="37"/>
      <c r="G78" s="31">
        <f t="shared" si="11"/>
        <v>0</v>
      </c>
      <c r="H78" s="32" t="e">
        <f>G78*100/$G$132</f>
        <v>#DIV/0!</v>
      </c>
    </row>
    <row r="79" spans="1:8" ht="24.95" customHeight="1">
      <c r="A79" s="54" t="s">
        <v>10</v>
      </c>
      <c r="B79" s="54"/>
      <c r="C79" s="54"/>
      <c r="D79" s="54"/>
      <c r="E79" s="54"/>
      <c r="F79" s="54"/>
      <c r="G79" s="33">
        <f>SUM(G75:G78)</f>
        <v>0</v>
      </c>
      <c r="H79" s="34" t="e">
        <f>G79*100/$G$132</f>
        <v>#DIV/0!</v>
      </c>
    </row>
    <row r="80" spans="1:8">
      <c r="A80" s="55"/>
      <c r="B80" s="55"/>
      <c r="C80" s="55"/>
      <c r="D80" s="55"/>
      <c r="E80" s="55"/>
      <c r="F80" s="55"/>
      <c r="G80" s="55"/>
      <c r="H80" s="55"/>
    </row>
    <row r="81" spans="1:8" ht="24.95" customHeight="1">
      <c r="A81" s="21" t="s">
        <v>197</v>
      </c>
      <c r="B81" s="53" t="s">
        <v>139</v>
      </c>
      <c r="C81" s="53"/>
      <c r="D81" s="53"/>
      <c r="E81" s="53"/>
      <c r="F81" s="53"/>
      <c r="G81" s="53"/>
      <c r="H81" s="53"/>
    </row>
    <row r="82" spans="1:8" ht="24">
      <c r="A82" s="23" t="s">
        <v>198</v>
      </c>
      <c r="B82" s="27" t="s">
        <v>142</v>
      </c>
      <c r="C82" s="36" t="s">
        <v>140</v>
      </c>
      <c r="D82" s="27" t="s">
        <v>91</v>
      </c>
      <c r="E82" s="41">
        <v>9</v>
      </c>
      <c r="F82" s="37"/>
      <c r="G82" s="31">
        <f t="shared" ref="G82:G88" si="12">ROUND((E82*F82),2)</f>
        <v>0</v>
      </c>
      <c r="H82" s="32" t="e">
        <f t="shared" ref="H82:H89" si="13">G82*100/$G$132</f>
        <v>#DIV/0!</v>
      </c>
    </row>
    <row r="83" spans="1:8" ht="36">
      <c r="A83" s="23" t="s">
        <v>199</v>
      </c>
      <c r="B83" s="27" t="s">
        <v>143</v>
      </c>
      <c r="C83" s="36" t="s">
        <v>224</v>
      </c>
      <c r="D83" s="27" t="s">
        <v>95</v>
      </c>
      <c r="E83" s="41">
        <v>1</v>
      </c>
      <c r="F83" s="37"/>
      <c r="G83" s="31">
        <f t="shared" si="12"/>
        <v>0</v>
      </c>
      <c r="H83" s="32" t="e">
        <f t="shared" si="13"/>
        <v>#DIV/0!</v>
      </c>
    </row>
    <row r="84" spans="1:8" ht="36">
      <c r="A84" s="23" t="s">
        <v>200</v>
      </c>
      <c r="B84" s="27" t="s">
        <v>144</v>
      </c>
      <c r="C84" s="36" t="s">
        <v>225</v>
      </c>
      <c r="D84" s="27" t="s">
        <v>95</v>
      </c>
      <c r="E84" s="41">
        <v>1</v>
      </c>
      <c r="F84" s="37"/>
      <c r="G84" s="31">
        <f t="shared" si="12"/>
        <v>0</v>
      </c>
      <c r="H84" s="32" t="e">
        <f t="shared" si="13"/>
        <v>#DIV/0!</v>
      </c>
    </row>
    <row r="85" spans="1:8" ht="24">
      <c r="A85" s="23" t="s">
        <v>201</v>
      </c>
      <c r="B85" s="27" t="s">
        <v>145</v>
      </c>
      <c r="C85" s="36" t="s">
        <v>226</v>
      </c>
      <c r="D85" s="27" t="s">
        <v>95</v>
      </c>
      <c r="E85" s="41">
        <v>4</v>
      </c>
      <c r="F85" s="37"/>
      <c r="G85" s="31">
        <f t="shared" si="12"/>
        <v>0</v>
      </c>
      <c r="H85" s="32" t="e">
        <f t="shared" si="13"/>
        <v>#DIV/0!</v>
      </c>
    </row>
    <row r="86" spans="1:8" ht="24">
      <c r="A86" s="23" t="s">
        <v>202</v>
      </c>
      <c r="B86" s="27" t="s">
        <v>146</v>
      </c>
      <c r="C86" s="36" t="s">
        <v>227</v>
      </c>
      <c r="D86" s="27" t="s">
        <v>95</v>
      </c>
      <c r="E86" s="41">
        <v>1</v>
      </c>
      <c r="F86" s="37"/>
      <c r="G86" s="31">
        <f t="shared" si="12"/>
        <v>0</v>
      </c>
      <c r="H86" s="32" t="e">
        <f t="shared" si="13"/>
        <v>#DIV/0!</v>
      </c>
    </row>
    <row r="87" spans="1:8" ht="36">
      <c r="A87" s="23" t="s">
        <v>203</v>
      </c>
      <c r="B87" s="27" t="s">
        <v>147</v>
      </c>
      <c r="C87" s="36" t="s">
        <v>228</v>
      </c>
      <c r="D87" s="27" t="s">
        <v>95</v>
      </c>
      <c r="E87" s="41">
        <v>5</v>
      </c>
      <c r="F87" s="37"/>
      <c r="G87" s="31">
        <f t="shared" si="12"/>
        <v>0</v>
      </c>
      <c r="H87" s="32" t="e">
        <f t="shared" si="13"/>
        <v>#DIV/0!</v>
      </c>
    </row>
    <row r="88" spans="1:8" ht="24">
      <c r="A88" s="23" t="s">
        <v>204</v>
      </c>
      <c r="B88" s="27" t="s">
        <v>148</v>
      </c>
      <c r="C88" s="36" t="s">
        <v>141</v>
      </c>
      <c r="D88" s="27" t="s">
        <v>92</v>
      </c>
      <c r="E88" s="41">
        <v>0.45</v>
      </c>
      <c r="F88" s="37"/>
      <c r="G88" s="31">
        <f t="shared" si="12"/>
        <v>0</v>
      </c>
      <c r="H88" s="32" t="e">
        <f t="shared" si="13"/>
        <v>#DIV/0!</v>
      </c>
    </row>
    <row r="89" spans="1:8" ht="24.95" customHeight="1">
      <c r="A89" s="54" t="s">
        <v>10</v>
      </c>
      <c r="B89" s="54"/>
      <c r="C89" s="54"/>
      <c r="D89" s="54"/>
      <c r="E89" s="54"/>
      <c r="F89" s="54"/>
      <c r="G89" s="33">
        <f>SUM(G82:G88)</f>
        <v>0</v>
      </c>
      <c r="H89" s="34" t="e">
        <f t="shared" si="13"/>
        <v>#DIV/0!</v>
      </c>
    </row>
    <row r="90" spans="1:8" ht="24.95" customHeight="1">
      <c r="A90" s="56" t="s">
        <v>15</v>
      </c>
      <c r="B90" s="56"/>
      <c r="C90" s="56"/>
      <c r="D90" s="56"/>
      <c r="E90" s="56"/>
      <c r="F90" s="56"/>
      <c r="G90" s="45">
        <f>SUM(G79,G89,G72,G59,G55)</f>
        <v>0</v>
      </c>
      <c r="H90" s="45" t="e">
        <f>SUM(H79,H89,H72,H59,H55)</f>
        <v>#DIV/0!</v>
      </c>
    </row>
    <row r="91" spans="1:8">
      <c r="A91" s="57"/>
      <c r="B91" s="57"/>
      <c r="C91" s="57"/>
      <c r="D91" s="57"/>
      <c r="E91" s="57"/>
      <c r="F91" s="57"/>
      <c r="G91" s="57"/>
      <c r="H91" s="57"/>
    </row>
    <row r="92" spans="1:8" ht="24.95" customHeight="1">
      <c r="A92" s="51">
        <v>3</v>
      </c>
      <c r="B92" s="58" t="s">
        <v>207</v>
      </c>
      <c r="C92" s="58"/>
      <c r="D92" s="58"/>
      <c r="E92" s="58"/>
      <c r="F92" s="58"/>
      <c r="G92" s="58"/>
      <c r="H92" s="58"/>
    </row>
    <row r="93" spans="1:8" ht="24.95" customHeight="1">
      <c r="A93" s="21" t="s">
        <v>13</v>
      </c>
      <c r="B93" s="53" t="s">
        <v>100</v>
      </c>
      <c r="C93" s="53"/>
      <c r="D93" s="53"/>
      <c r="E93" s="53"/>
      <c r="F93" s="53"/>
      <c r="G93" s="53"/>
      <c r="H93" s="53"/>
    </row>
    <row r="94" spans="1:8" ht="24">
      <c r="A94" s="23" t="s">
        <v>208</v>
      </c>
      <c r="B94" s="42" t="s">
        <v>93</v>
      </c>
      <c r="C94" s="36" t="s">
        <v>90</v>
      </c>
      <c r="D94" s="27" t="s">
        <v>91</v>
      </c>
      <c r="E94" s="41">
        <v>4.5</v>
      </c>
      <c r="F94" s="37"/>
      <c r="G94" s="31">
        <f t="shared" ref="G94" si="14">ROUND((E94*F94),2)</f>
        <v>0</v>
      </c>
      <c r="H94" s="32" t="e">
        <f>G94*100/$G$132</f>
        <v>#DIV/0!</v>
      </c>
    </row>
    <row r="95" spans="1:8" ht="24.95" customHeight="1">
      <c r="A95" s="54" t="s">
        <v>10</v>
      </c>
      <c r="B95" s="54"/>
      <c r="C95" s="54"/>
      <c r="D95" s="54"/>
      <c r="E95" s="54"/>
      <c r="F95" s="54"/>
      <c r="G95" s="33">
        <f>SUM(G94:G94)</f>
        <v>0</v>
      </c>
      <c r="H95" s="34" t="e">
        <f>G95*100/$G$132</f>
        <v>#DIV/0!</v>
      </c>
    </row>
    <row r="96" spans="1:8">
      <c r="A96" s="55"/>
      <c r="B96" s="55"/>
      <c r="C96" s="55"/>
      <c r="D96" s="55"/>
      <c r="E96" s="55"/>
      <c r="F96" s="55"/>
      <c r="G96" s="55"/>
      <c r="H96" s="55"/>
    </row>
    <row r="97" spans="1:8" ht="24.95" customHeight="1">
      <c r="A97" s="21" t="s">
        <v>103</v>
      </c>
      <c r="B97" s="53" t="s">
        <v>101</v>
      </c>
      <c r="C97" s="53"/>
      <c r="D97" s="53"/>
      <c r="E97" s="53"/>
      <c r="F97" s="53"/>
      <c r="G97" s="53"/>
      <c r="H97" s="53"/>
    </row>
    <row r="98" spans="1:8" ht="60">
      <c r="A98" s="23" t="s">
        <v>209</v>
      </c>
      <c r="B98" s="27" t="s">
        <v>118</v>
      </c>
      <c r="C98" s="36" t="s">
        <v>116</v>
      </c>
      <c r="D98" s="27" t="s">
        <v>92</v>
      </c>
      <c r="E98" s="41">
        <v>259.55</v>
      </c>
      <c r="F98" s="37"/>
      <c r="G98" s="31">
        <f t="shared" ref="G98" si="15">ROUND((E98*F98),2)</f>
        <v>0</v>
      </c>
      <c r="H98" s="32" t="e">
        <f>G98*100/$G$132</f>
        <v>#DIV/0!</v>
      </c>
    </row>
    <row r="99" spans="1:8" ht="24.95" customHeight="1">
      <c r="A99" s="54" t="s">
        <v>10</v>
      </c>
      <c r="B99" s="54"/>
      <c r="C99" s="54"/>
      <c r="D99" s="54"/>
      <c r="E99" s="54"/>
      <c r="F99" s="54"/>
      <c r="G99" s="33">
        <f>SUM(G98:G98)</f>
        <v>0</v>
      </c>
      <c r="H99" s="34" t="e">
        <f>G99*100/$G$132</f>
        <v>#DIV/0!</v>
      </c>
    </row>
    <row r="100" spans="1:8">
      <c r="A100" s="55"/>
      <c r="B100" s="55"/>
      <c r="C100" s="55"/>
      <c r="D100" s="55"/>
      <c r="E100" s="55"/>
      <c r="F100" s="55"/>
      <c r="G100" s="55"/>
      <c r="H100" s="55"/>
    </row>
    <row r="101" spans="1:8" ht="24.95" customHeight="1">
      <c r="A101" s="21" t="s">
        <v>104</v>
      </c>
      <c r="B101" s="53" t="s">
        <v>102</v>
      </c>
      <c r="C101" s="53"/>
      <c r="D101" s="53"/>
      <c r="E101" s="53"/>
      <c r="F101" s="53"/>
      <c r="G101" s="53"/>
      <c r="H101" s="53"/>
    </row>
    <row r="102" spans="1:8" ht="60">
      <c r="A102" s="23" t="s">
        <v>210</v>
      </c>
      <c r="B102" s="27" t="s">
        <v>120</v>
      </c>
      <c r="C102" s="36" t="s">
        <v>107</v>
      </c>
      <c r="D102" s="27" t="s">
        <v>92</v>
      </c>
      <c r="E102" s="41">
        <v>193.14</v>
      </c>
      <c r="F102" s="37"/>
      <c r="G102" s="31">
        <f t="shared" ref="G102:G111" si="16">ROUND((E102*F102),2)</f>
        <v>0</v>
      </c>
      <c r="H102" s="32" t="e">
        <f t="shared" ref="H102:H112" si="17">G102*100/$G$132</f>
        <v>#DIV/0!</v>
      </c>
    </row>
    <row r="103" spans="1:8" ht="60">
      <c r="A103" s="23" t="s">
        <v>211</v>
      </c>
      <c r="B103" s="27" t="s">
        <v>121</v>
      </c>
      <c r="C103" s="36" t="s">
        <v>108</v>
      </c>
      <c r="D103" s="27" t="s">
        <v>92</v>
      </c>
      <c r="E103" s="41">
        <v>161.47999999999999</v>
      </c>
      <c r="F103" s="37"/>
      <c r="G103" s="31">
        <f t="shared" si="16"/>
        <v>0</v>
      </c>
      <c r="H103" s="32" t="e">
        <f t="shared" si="17"/>
        <v>#DIV/0!</v>
      </c>
    </row>
    <row r="104" spans="1:8" ht="36">
      <c r="A104" s="23" t="s">
        <v>212</v>
      </c>
      <c r="B104" s="27" t="s">
        <v>122</v>
      </c>
      <c r="C104" s="36" t="s">
        <v>109</v>
      </c>
      <c r="D104" s="27" t="s">
        <v>91</v>
      </c>
      <c r="E104" s="41">
        <v>138.13</v>
      </c>
      <c r="F104" s="37"/>
      <c r="G104" s="31">
        <f t="shared" si="16"/>
        <v>0</v>
      </c>
      <c r="H104" s="32" t="e">
        <f t="shared" si="17"/>
        <v>#DIV/0!</v>
      </c>
    </row>
    <row r="105" spans="1:8" ht="48">
      <c r="A105" s="23" t="s">
        <v>213</v>
      </c>
      <c r="B105" s="27" t="s">
        <v>123</v>
      </c>
      <c r="C105" s="36" t="s">
        <v>110</v>
      </c>
      <c r="D105" s="27" t="s">
        <v>94</v>
      </c>
      <c r="E105" s="41">
        <v>25</v>
      </c>
      <c r="F105" s="37"/>
      <c r="G105" s="31">
        <f t="shared" si="16"/>
        <v>0</v>
      </c>
      <c r="H105" s="32" t="e">
        <f t="shared" si="17"/>
        <v>#DIV/0!</v>
      </c>
    </row>
    <row r="106" spans="1:8" ht="36">
      <c r="A106" s="23" t="s">
        <v>214</v>
      </c>
      <c r="B106" s="27" t="s">
        <v>124</v>
      </c>
      <c r="C106" s="36" t="s">
        <v>111</v>
      </c>
      <c r="D106" s="27" t="s">
        <v>94</v>
      </c>
      <c r="E106" s="41">
        <v>25</v>
      </c>
      <c r="F106" s="37"/>
      <c r="G106" s="31">
        <f t="shared" si="16"/>
        <v>0</v>
      </c>
      <c r="H106" s="32" t="e">
        <f t="shared" si="17"/>
        <v>#DIV/0!</v>
      </c>
    </row>
    <row r="107" spans="1:8" ht="48">
      <c r="A107" s="23" t="s">
        <v>215</v>
      </c>
      <c r="B107" s="27" t="s">
        <v>125</v>
      </c>
      <c r="C107" s="36" t="s">
        <v>112</v>
      </c>
      <c r="D107" s="27" t="s">
        <v>94</v>
      </c>
      <c r="E107" s="41">
        <v>161</v>
      </c>
      <c r="F107" s="37"/>
      <c r="G107" s="31">
        <f t="shared" si="16"/>
        <v>0</v>
      </c>
      <c r="H107" s="32" t="e">
        <f t="shared" si="17"/>
        <v>#DIV/0!</v>
      </c>
    </row>
    <row r="108" spans="1:8" ht="36">
      <c r="A108" s="23" t="s">
        <v>216</v>
      </c>
      <c r="B108" s="27" t="s">
        <v>97</v>
      </c>
      <c r="C108" s="36" t="s">
        <v>96</v>
      </c>
      <c r="D108" s="27" t="s">
        <v>94</v>
      </c>
      <c r="E108" s="41">
        <v>161</v>
      </c>
      <c r="F108" s="37"/>
      <c r="G108" s="31">
        <f t="shared" si="16"/>
        <v>0</v>
      </c>
      <c r="H108" s="32" t="e">
        <f t="shared" si="17"/>
        <v>#DIV/0!</v>
      </c>
    </row>
    <row r="109" spans="1:8" ht="36">
      <c r="A109" s="23" t="s">
        <v>217</v>
      </c>
      <c r="B109" s="27" t="s">
        <v>126</v>
      </c>
      <c r="C109" s="36" t="s">
        <v>113</v>
      </c>
      <c r="D109" s="27" t="s">
        <v>95</v>
      </c>
      <c r="E109" s="41">
        <v>10</v>
      </c>
      <c r="F109" s="37"/>
      <c r="G109" s="31">
        <f t="shared" si="16"/>
        <v>0</v>
      </c>
      <c r="H109" s="32" t="e">
        <f t="shared" si="17"/>
        <v>#DIV/0!</v>
      </c>
    </row>
    <row r="110" spans="1:8" ht="36">
      <c r="A110" s="23" t="s">
        <v>218</v>
      </c>
      <c r="B110" s="27" t="s">
        <v>127</v>
      </c>
      <c r="C110" s="36" t="s">
        <v>114</v>
      </c>
      <c r="D110" s="27" t="s">
        <v>95</v>
      </c>
      <c r="E110" s="41">
        <v>5</v>
      </c>
      <c r="F110" s="37"/>
      <c r="G110" s="31">
        <f t="shared" si="16"/>
        <v>0</v>
      </c>
      <c r="H110" s="32" t="e">
        <f t="shared" si="17"/>
        <v>#DIV/0!</v>
      </c>
    </row>
    <row r="111" spans="1:8" ht="48">
      <c r="A111" s="23" t="s">
        <v>219</v>
      </c>
      <c r="B111" s="27" t="s">
        <v>128</v>
      </c>
      <c r="C111" s="36" t="s">
        <v>115</v>
      </c>
      <c r="D111" s="27" t="s">
        <v>94</v>
      </c>
      <c r="E111" s="41">
        <v>339</v>
      </c>
      <c r="F111" s="37"/>
      <c r="G111" s="31">
        <f t="shared" si="16"/>
        <v>0</v>
      </c>
      <c r="H111" s="32" t="e">
        <f t="shared" si="17"/>
        <v>#DIV/0!</v>
      </c>
    </row>
    <row r="112" spans="1:8" ht="24.95" customHeight="1">
      <c r="A112" s="54" t="s">
        <v>10</v>
      </c>
      <c r="B112" s="54"/>
      <c r="C112" s="54"/>
      <c r="D112" s="54"/>
      <c r="E112" s="54"/>
      <c r="F112" s="54"/>
      <c r="G112" s="33">
        <f>SUM(G102:G111)</f>
        <v>0</v>
      </c>
      <c r="H112" s="34" t="e">
        <f t="shared" si="17"/>
        <v>#DIV/0!</v>
      </c>
    </row>
    <row r="113" spans="1:8">
      <c r="A113" s="55"/>
      <c r="B113" s="55"/>
      <c r="C113" s="55"/>
      <c r="D113" s="55"/>
      <c r="E113" s="55"/>
      <c r="F113" s="55"/>
      <c r="G113" s="55"/>
      <c r="H113" s="55"/>
    </row>
    <row r="114" spans="1:8" ht="24.95" customHeight="1">
      <c r="A114" s="21" t="s">
        <v>105</v>
      </c>
      <c r="B114" s="53" t="s">
        <v>138</v>
      </c>
      <c r="C114" s="53"/>
      <c r="D114" s="53"/>
      <c r="E114" s="53"/>
      <c r="F114" s="53"/>
      <c r="G114" s="53"/>
      <c r="H114" s="53"/>
    </row>
    <row r="115" spans="1:8" ht="36">
      <c r="A115" s="23" t="s">
        <v>220</v>
      </c>
      <c r="B115" s="27" t="s">
        <v>134</v>
      </c>
      <c r="C115" s="36" t="s">
        <v>129</v>
      </c>
      <c r="D115" s="27" t="s">
        <v>91</v>
      </c>
      <c r="E115" s="41">
        <v>850</v>
      </c>
      <c r="F115" s="37"/>
      <c r="G115" s="31">
        <f t="shared" ref="G115:G118" si="18">ROUND((E115*F115),2)</f>
        <v>0</v>
      </c>
      <c r="H115" s="32" t="e">
        <f>G115*100/$G$132</f>
        <v>#DIV/0!</v>
      </c>
    </row>
    <row r="116" spans="1:8" ht="48">
      <c r="A116" s="23" t="s">
        <v>221</v>
      </c>
      <c r="B116" s="27" t="s">
        <v>135</v>
      </c>
      <c r="C116" s="36" t="s">
        <v>130</v>
      </c>
      <c r="D116" s="27" t="s">
        <v>92</v>
      </c>
      <c r="E116" s="41">
        <v>127.5</v>
      </c>
      <c r="F116" s="37"/>
      <c r="G116" s="31">
        <f t="shared" si="18"/>
        <v>0</v>
      </c>
      <c r="H116" s="32" t="e">
        <f>G116*100/$G$132</f>
        <v>#DIV/0!</v>
      </c>
    </row>
    <row r="117" spans="1:8" ht="36">
      <c r="A117" s="23" t="s">
        <v>222</v>
      </c>
      <c r="B117" s="27" t="s">
        <v>136</v>
      </c>
      <c r="C117" s="36" t="s">
        <v>131</v>
      </c>
      <c r="D117" s="27" t="s">
        <v>132</v>
      </c>
      <c r="E117" s="41">
        <v>331.5</v>
      </c>
      <c r="F117" s="37"/>
      <c r="G117" s="31">
        <f t="shared" si="18"/>
        <v>0</v>
      </c>
      <c r="H117" s="32" t="e">
        <f>G117*100/$G$132</f>
        <v>#DIV/0!</v>
      </c>
    </row>
    <row r="118" spans="1:8" ht="24">
      <c r="A118" s="23" t="s">
        <v>223</v>
      </c>
      <c r="B118" s="27" t="s">
        <v>137</v>
      </c>
      <c r="C118" s="36" t="s">
        <v>133</v>
      </c>
      <c r="D118" s="27" t="s">
        <v>91</v>
      </c>
      <c r="E118" s="41">
        <v>850</v>
      </c>
      <c r="F118" s="37"/>
      <c r="G118" s="31">
        <f t="shared" si="18"/>
        <v>0</v>
      </c>
      <c r="H118" s="32" t="e">
        <f>G118*100/$G$132</f>
        <v>#DIV/0!</v>
      </c>
    </row>
    <row r="119" spans="1:8" ht="24.95" customHeight="1">
      <c r="A119" s="54" t="s">
        <v>10</v>
      </c>
      <c r="B119" s="54"/>
      <c r="C119" s="54"/>
      <c r="D119" s="54"/>
      <c r="E119" s="54"/>
      <c r="F119" s="54"/>
      <c r="G119" s="33">
        <f>SUM(G115:G118)</f>
        <v>0</v>
      </c>
      <c r="H119" s="34" t="e">
        <f>G119*100/$G$132</f>
        <v>#DIV/0!</v>
      </c>
    </row>
    <row r="120" spans="1:8">
      <c r="A120" s="55"/>
      <c r="B120" s="55"/>
      <c r="C120" s="55"/>
      <c r="D120" s="55"/>
      <c r="E120" s="55"/>
      <c r="F120" s="55"/>
      <c r="G120" s="55"/>
      <c r="H120" s="55"/>
    </row>
    <row r="121" spans="1:8" ht="24.95" customHeight="1">
      <c r="A121" s="21" t="s">
        <v>106</v>
      </c>
      <c r="B121" s="53" t="s">
        <v>139</v>
      </c>
      <c r="C121" s="53"/>
      <c r="D121" s="53"/>
      <c r="E121" s="53"/>
      <c r="F121" s="53"/>
      <c r="G121" s="53"/>
      <c r="H121" s="53"/>
    </row>
    <row r="122" spans="1:8" ht="24">
      <c r="A122" s="23" t="s">
        <v>198</v>
      </c>
      <c r="B122" s="27" t="s">
        <v>142</v>
      </c>
      <c r="C122" s="36" t="s">
        <v>140</v>
      </c>
      <c r="D122" s="27" t="s">
        <v>91</v>
      </c>
      <c r="E122" s="41">
        <v>18</v>
      </c>
      <c r="F122" s="37"/>
      <c r="G122" s="31">
        <f t="shared" ref="G122:G128" si="19">ROUND((E122*F122),2)</f>
        <v>0</v>
      </c>
      <c r="H122" s="32" t="e">
        <f t="shared" ref="H122:H129" si="20">G122*100/$G$132</f>
        <v>#DIV/0!</v>
      </c>
    </row>
    <row r="123" spans="1:8" ht="36">
      <c r="A123" s="23" t="s">
        <v>199</v>
      </c>
      <c r="B123" s="27" t="s">
        <v>143</v>
      </c>
      <c r="C123" s="36" t="s">
        <v>224</v>
      </c>
      <c r="D123" s="27" t="s">
        <v>95</v>
      </c>
      <c r="E123" s="41">
        <v>1</v>
      </c>
      <c r="F123" s="37"/>
      <c r="G123" s="31">
        <f t="shared" si="19"/>
        <v>0</v>
      </c>
      <c r="H123" s="32" t="e">
        <f t="shared" si="20"/>
        <v>#DIV/0!</v>
      </c>
    </row>
    <row r="124" spans="1:8" ht="36">
      <c r="A124" s="23" t="s">
        <v>200</v>
      </c>
      <c r="B124" s="27" t="s">
        <v>144</v>
      </c>
      <c r="C124" s="36" t="s">
        <v>225</v>
      </c>
      <c r="D124" s="27" t="s">
        <v>95</v>
      </c>
      <c r="E124" s="41">
        <v>1</v>
      </c>
      <c r="F124" s="37"/>
      <c r="G124" s="31">
        <f t="shared" si="19"/>
        <v>0</v>
      </c>
      <c r="H124" s="32" t="e">
        <f t="shared" si="20"/>
        <v>#DIV/0!</v>
      </c>
    </row>
    <row r="125" spans="1:8" ht="24">
      <c r="A125" s="23" t="s">
        <v>201</v>
      </c>
      <c r="B125" s="27" t="s">
        <v>145</v>
      </c>
      <c r="C125" s="36" t="s">
        <v>226</v>
      </c>
      <c r="D125" s="27" t="s">
        <v>95</v>
      </c>
      <c r="E125" s="41">
        <v>4</v>
      </c>
      <c r="F125" s="37"/>
      <c r="G125" s="31">
        <f t="shared" si="19"/>
        <v>0</v>
      </c>
      <c r="H125" s="32" t="e">
        <f t="shared" si="20"/>
        <v>#DIV/0!</v>
      </c>
    </row>
    <row r="126" spans="1:8" ht="24">
      <c r="A126" s="23" t="s">
        <v>202</v>
      </c>
      <c r="B126" s="27" t="s">
        <v>146</v>
      </c>
      <c r="C126" s="36" t="s">
        <v>227</v>
      </c>
      <c r="D126" s="27" t="s">
        <v>95</v>
      </c>
      <c r="E126" s="41">
        <v>2</v>
      </c>
      <c r="F126" s="37"/>
      <c r="G126" s="31">
        <f t="shared" si="19"/>
        <v>0</v>
      </c>
      <c r="H126" s="32" t="e">
        <f t="shared" si="20"/>
        <v>#DIV/0!</v>
      </c>
    </row>
    <row r="127" spans="1:8" ht="36">
      <c r="A127" s="23" t="s">
        <v>203</v>
      </c>
      <c r="B127" s="27" t="s">
        <v>147</v>
      </c>
      <c r="C127" s="36" t="s">
        <v>228</v>
      </c>
      <c r="D127" s="27" t="s">
        <v>95</v>
      </c>
      <c r="E127" s="41">
        <v>6</v>
      </c>
      <c r="F127" s="37"/>
      <c r="G127" s="31">
        <f t="shared" si="19"/>
        <v>0</v>
      </c>
      <c r="H127" s="32" t="e">
        <f t="shared" si="20"/>
        <v>#DIV/0!</v>
      </c>
    </row>
    <row r="128" spans="1:8" ht="24">
      <c r="A128" s="23" t="s">
        <v>204</v>
      </c>
      <c r="B128" s="27" t="s">
        <v>148</v>
      </c>
      <c r="C128" s="36" t="s">
        <v>141</v>
      </c>
      <c r="D128" s="27" t="s">
        <v>92</v>
      </c>
      <c r="E128" s="41">
        <v>0.45</v>
      </c>
      <c r="F128" s="37"/>
      <c r="G128" s="31">
        <f t="shared" si="19"/>
        <v>0</v>
      </c>
      <c r="H128" s="32" t="e">
        <f t="shared" si="20"/>
        <v>#DIV/0!</v>
      </c>
    </row>
    <row r="129" spans="1:8" ht="24.95" customHeight="1">
      <c r="A129" s="54" t="s">
        <v>10</v>
      </c>
      <c r="B129" s="54"/>
      <c r="C129" s="54"/>
      <c r="D129" s="54"/>
      <c r="E129" s="54"/>
      <c r="F129" s="54"/>
      <c r="G129" s="33">
        <f>SUM(G122:G128)</f>
        <v>0</v>
      </c>
      <c r="H129" s="34" t="e">
        <f t="shared" si="20"/>
        <v>#DIV/0!</v>
      </c>
    </row>
    <row r="130" spans="1:8" ht="24.95" customHeight="1">
      <c r="A130" s="59" t="s">
        <v>15</v>
      </c>
      <c r="B130" s="59"/>
      <c r="C130" s="59"/>
      <c r="D130" s="59"/>
      <c r="E130" s="59"/>
      <c r="F130" s="59"/>
      <c r="G130" s="52">
        <f>SUM(G129,G119,G112,G99,G95)</f>
        <v>0</v>
      </c>
      <c r="H130" s="52" t="e">
        <f>SUM(H119,H129,H112,H99,H95)</f>
        <v>#DIV/0!</v>
      </c>
    </row>
    <row r="131" spans="1:8">
      <c r="A131" s="55"/>
      <c r="B131" s="55"/>
      <c r="C131" s="55"/>
      <c r="D131" s="55"/>
      <c r="E131" s="55"/>
      <c r="F131" s="55"/>
      <c r="G131" s="55"/>
      <c r="H131" s="55"/>
    </row>
    <row r="132" spans="1:8" ht="24.75" customHeight="1">
      <c r="A132" s="59" t="s">
        <v>24</v>
      </c>
      <c r="B132" s="59"/>
      <c r="C132" s="59"/>
      <c r="D132" s="59"/>
      <c r="E132" s="59"/>
      <c r="F132" s="59"/>
      <c r="G132" s="52">
        <f>SUM(G50+G90+G130)</f>
        <v>0</v>
      </c>
      <c r="H132" s="52" t="e">
        <f>SUM(H130,H90,H50)</f>
        <v>#DIV/0!</v>
      </c>
    </row>
    <row r="133" spans="1:8" ht="35.1" customHeight="1"/>
    <row r="134" spans="1:8" ht="35.1" customHeight="1"/>
    <row r="135" spans="1:8" ht="35.1" customHeight="1"/>
    <row r="136" spans="1:8" ht="35.1" customHeight="1"/>
    <row r="137" spans="1:8" ht="35.1" customHeight="1"/>
    <row r="138" spans="1:8" ht="35.1" customHeight="1"/>
    <row r="139" spans="1:8" ht="20.100000000000001" customHeight="1"/>
    <row r="140" spans="1:8" ht="35.1" customHeight="1"/>
    <row r="141" spans="1:8" ht="35.1" customHeight="1"/>
    <row r="142" spans="1:8" ht="35.1" customHeight="1"/>
    <row r="143" spans="1:8" ht="35.1" customHeight="1"/>
    <row r="144" spans="1:8" ht="35.1" customHeight="1"/>
    <row r="145" ht="35.1" customHeight="1"/>
    <row r="146" ht="35.1" customHeight="1"/>
    <row r="147" ht="35.1" customHeight="1"/>
    <row r="148" ht="35.1" customHeight="1"/>
    <row r="149" ht="35.1" customHeight="1"/>
    <row r="150" ht="35.1" customHeight="1"/>
    <row r="151" ht="35.1" customHeight="1"/>
    <row r="152" ht="20.100000000000001" customHeight="1"/>
    <row r="153" ht="35.1" customHeight="1"/>
    <row r="154" ht="35.1" customHeight="1"/>
    <row r="155" ht="35.1" customHeight="1"/>
    <row r="156" ht="35.1" customHeight="1"/>
    <row r="157" ht="35.1" customHeight="1"/>
    <row r="158" ht="35.1" customHeight="1"/>
    <row r="159" ht="35.1" customHeight="1"/>
    <row r="160" ht="35.1" customHeight="1"/>
    <row r="161" ht="35.1" customHeight="1"/>
    <row r="162" ht="35.1" customHeight="1"/>
    <row r="163" ht="35.1" customHeight="1"/>
    <row r="164" ht="35.1" customHeight="1"/>
    <row r="165" ht="20.100000000000001" customHeight="1"/>
    <row r="166" ht="35.1" customHeight="1"/>
    <row r="167" ht="35.1" customHeight="1"/>
    <row r="168" ht="35.1" customHeight="1"/>
    <row r="169" ht="35.1" customHeight="1"/>
    <row r="170" ht="35.1" customHeight="1"/>
    <row r="171" ht="35.1" customHeight="1"/>
    <row r="172" ht="35.1" customHeight="1"/>
    <row r="173" ht="35.1" customHeight="1"/>
    <row r="174" ht="35.1" customHeight="1"/>
    <row r="175" ht="35.1" customHeight="1"/>
    <row r="176" ht="35.1" customHeight="1"/>
    <row r="177" ht="35.1" customHeight="1"/>
    <row r="178" ht="20.100000000000001" customHeight="1"/>
    <row r="179" ht="35.1" customHeight="1"/>
    <row r="180" ht="35.1" customHeight="1"/>
    <row r="181" ht="35.1" customHeight="1"/>
    <row r="182" ht="35.1" customHeight="1"/>
    <row r="183" ht="35.1" customHeight="1"/>
    <row r="184" ht="35.1" customHeight="1"/>
    <row r="185" ht="35.1" customHeight="1"/>
    <row r="186" ht="35.1" customHeight="1"/>
    <row r="187" ht="35.1" customHeight="1"/>
    <row r="188" ht="35.1" customHeight="1"/>
    <row r="189" ht="35.1" customHeight="1"/>
    <row r="190" ht="35.1" customHeight="1"/>
    <row r="191" ht="20.100000000000001" customHeight="1"/>
    <row r="192" ht="35.1" customHeight="1"/>
    <row r="193" ht="35.1" customHeight="1"/>
    <row r="194" ht="35.1" customHeight="1"/>
    <row r="195" ht="35.1" customHeight="1"/>
    <row r="196" ht="35.1" customHeight="1"/>
    <row r="197" ht="35.1" customHeight="1"/>
    <row r="198" ht="35.1" customHeight="1"/>
    <row r="199" ht="35.1" customHeight="1"/>
    <row r="200" ht="35.1" customHeight="1"/>
    <row r="201" ht="35.1" customHeight="1"/>
    <row r="202" ht="35.1" customHeight="1"/>
    <row r="203" ht="35.1" customHeight="1"/>
    <row r="204" ht="20.100000000000001" customHeight="1"/>
    <row r="205" ht="35.1" customHeight="1"/>
    <row r="206" ht="35.1" customHeight="1"/>
    <row r="207" ht="35.1" customHeight="1"/>
    <row r="208" ht="35.1" customHeight="1"/>
    <row r="209" ht="35.1" customHeight="1"/>
    <row r="210" ht="35.1" customHeight="1"/>
    <row r="211" ht="35.1" customHeight="1"/>
    <row r="212" ht="35.1" customHeight="1"/>
    <row r="213" ht="35.1" customHeight="1"/>
    <row r="214" ht="35.1" customHeight="1"/>
    <row r="215" ht="35.1" customHeight="1"/>
    <row r="216" ht="35.1" customHeight="1"/>
    <row r="217" ht="20.100000000000001" customHeight="1"/>
    <row r="218" ht="35.1" customHeight="1"/>
    <row r="219" ht="35.1" customHeight="1"/>
    <row r="220" ht="35.1" customHeight="1"/>
    <row r="221" ht="35.1" customHeight="1"/>
    <row r="222" ht="35.1" customHeight="1"/>
    <row r="223" ht="35.1" customHeight="1"/>
    <row r="224" ht="35.1" customHeight="1"/>
    <row r="225" ht="35.1" customHeight="1"/>
    <row r="226" ht="35.1" customHeight="1"/>
    <row r="227" ht="35.1" customHeight="1"/>
    <row r="228" ht="35.1" customHeight="1"/>
    <row r="229" ht="35.1" customHeight="1"/>
    <row r="230" ht="20.100000000000001" customHeight="1"/>
    <row r="231" ht="35.1" customHeight="1"/>
    <row r="232" ht="35.1" customHeight="1"/>
    <row r="233" ht="35.1" customHeight="1"/>
    <row r="234" ht="35.1" customHeight="1"/>
    <row r="235" ht="35.1" customHeight="1"/>
    <row r="236" ht="35.1" customHeight="1"/>
    <row r="237" ht="35.1" customHeight="1"/>
    <row r="238" ht="35.1" customHeight="1"/>
    <row r="239" ht="35.1" customHeight="1"/>
    <row r="240" ht="35.1" customHeight="1"/>
    <row r="241" ht="35.1" customHeight="1"/>
    <row r="242" ht="35.1" customHeight="1"/>
    <row r="243" ht="20.100000000000001" customHeight="1"/>
    <row r="244" ht="35.1" customHeight="1"/>
    <row r="245" ht="35.1" customHeight="1"/>
    <row r="246" ht="35.1" customHeight="1"/>
    <row r="247" ht="35.1" customHeight="1"/>
    <row r="248" ht="35.1" customHeight="1"/>
    <row r="249" ht="35.1" customHeight="1"/>
    <row r="250" ht="35.1" customHeight="1"/>
    <row r="251" ht="35.1" customHeight="1"/>
    <row r="252" ht="35.1" customHeight="1"/>
    <row r="253" ht="35.1" customHeight="1"/>
    <row r="254" ht="35.1" customHeight="1"/>
    <row r="255" ht="35.1" customHeight="1"/>
    <row r="256" ht="20.100000000000001" customHeight="1"/>
    <row r="257" ht="35.1" customHeight="1"/>
    <row r="258" ht="35.1" customHeight="1"/>
    <row r="259" ht="35.1" customHeight="1"/>
    <row r="260" ht="35.1" customHeight="1"/>
    <row r="261" ht="35.1" customHeight="1"/>
    <row r="262" ht="35.1" customHeight="1"/>
    <row r="263" ht="35.1" customHeight="1"/>
    <row r="264" ht="35.1" customHeight="1"/>
    <row r="265" ht="35.1" customHeight="1"/>
    <row r="266" ht="35.1" customHeight="1"/>
    <row r="267" ht="35.1" customHeight="1"/>
    <row r="268" ht="35.1" customHeight="1"/>
    <row r="269" ht="20.100000000000001" customHeight="1"/>
    <row r="270" ht="35.1" customHeight="1"/>
  </sheetData>
  <sheetProtection selectLockedCells="1"/>
  <mergeCells count="60">
    <mergeCell ref="A113:H113"/>
    <mergeCell ref="B114:H114"/>
    <mergeCell ref="A130:F130"/>
    <mergeCell ref="A119:F119"/>
    <mergeCell ref="A120:H120"/>
    <mergeCell ref="B121:H121"/>
    <mergeCell ref="A129:F129"/>
    <mergeCell ref="B97:H97"/>
    <mergeCell ref="A99:F99"/>
    <mergeCell ref="A100:H100"/>
    <mergeCell ref="B101:H101"/>
    <mergeCell ref="A112:F112"/>
    <mergeCell ref="B11:H11"/>
    <mergeCell ref="B52:H52"/>
    <mergeCell ref="A56:H56"/>
    <mergeCell ref="B57:H57"/>
    <mergeCell ref="A60:H60"/>
    <mergeCell ref="A59:F59"/>
    <mergeCell ref="A55:F55"/>
    <mergeCell ref="A50:F50"/>
    <mergeCell ref="A15:H15"/>
    <mergeCell ref="A20:H20"/>
    <mergeCell ref="B34:H34"/>
    <mergeCell ref="B41:H41"/>
    <mergeCell ref="A39:F39"/>
    <mergeCell ref="A40:H40"/>
    <mergeCell ref="A51:H51"/>
    <mergeCell ref="A49:F49"/>
    <mergeCell ref="A132:F132"/>
    <mergeCell ref="B3:H3"/>
    <mergeCell ref="A1:H2"/>
    <mergeCell ref="B4:H4"/>
    <mergeCell ref="B5:H5"/>
    <mergeCell ref="B7:H7"/>
    <mergeCell ref="B6:H6"/>
    <mergeCell ref="A10:H10"/>
    <mergeCell ref="A33:H33"/>
    <mergeCell ref="B12:H12"/>
    <mergeCell ref="A14:F14"/>
    <mergeCell ref="A32:F32"/>
    <mergeCell ref="B16:H16"/>
    <mergeCell ref="A19:F19"/>
    <mergeCell ref="A8:H8"/>
    <mergeCell ref="B21:H21"/>
    <mergeCell ref="B53:H53"/>
    <mergeCell ref="A89:F89"/>
    <mergeCell ref="A131:H131"/>
    <mergeCell ref="B61:H61"/>
    <mergeCell ref="A73:H73"/>
    <mergeCell ref="B74:H74"/>
    <mergeCell ref="B81:H81"/>
    <mergeCell ref="A80:H80"/>
    <mergeCell ref="A79:F79"/>
    <mergeCell ref="A72:F72"/>
    <mergeCell ref="A90:F90"/>
    <mergeCell ref="A91:H91"/>
    <mergeCell ref="B92:H92"/>
    <mergeCell ref="B93:H93"/>
    <mergeCell ref="A95:F95"/>
    <mergeCell ref="A96:H96"/>
  </mergeCells>
  <phoneticPr fontId="14" type="noConversion"/>
  <conditionalFormatting sqref="F35:F38">
    <cfRule type="expression" dxfId="3" priority="135" stopIfTrue="1">
      <formula>$C35=1</formula>
    </cfRule>
    <cfRule type="expression" dxfId="2" priority="136" stopIfTrue="1">
      <formula>OR($C35=0,$C35=2,$C35=3,$C35=4)</formula>
    </cfRule>
  </conditionalFormatting>
  <dataValidations count="2">
    <dataValidation allowBlank="1" showInputMessage="1" showErrorMessage="1" prompt="A entrada de quantidades é feita na coluna AJ se acompanhamento por BM, ou na aba &quot;Memória de Cálculo/PLQ&quot; se acompanhamento por PLE." sqref="E13" xr:uid="{80A5B373-5CFB-49EB-88E5-A8AA1FFE710B}"/>
    <dataValidation allowBlank="1" showInputMessage="1" showErrorMessage="1" prompt="Para Orçamento Proposto, o Preço Unitário é resultado do produto do Custo Unitário pelo BDI._x000a_Para Orçamento Licitado, deve ser preenchido na Coluna AL." sqref="F35:F38" xr:uid="{0E96384B-151B-4EEA-9E85-FDFF3A44B0A7}"/>
  </dataValidations>
  <printOptions horizontalCentered="1" verticalCentered="1"/>
  <pageMargins left="0.39370078740157483" right="0.39370078740157483" top="1.1811023622047245" bottom="0.78740157480314965" header="0.19685039370078741" footer="0.19685039370078741"/>
  <pageSetup paperSize="9" scale="60" orientation="portrait" horizontalDpi="4294967295" verticalDpi="4294967295" r:id="rId1"/>
  <headerFooter>
    <oddFooter>&amp;C&amp;"Arial,Normal"&amp;9Página &amp;P de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37"/>
  <sheetViews>
    <sheetView topLeftCell="A21" zoomScaleNormal="100" zoomScaleSheetLayoutView="100" workbookViewId="0">
      <selection activeCell="Q27" sqref="Q27"/>
    </sheetView>
  </sheetViews>
  <sheetFormatPr defaultRowHeight="15"/>
  <cols>
    <col min="1" max="1" width="16.42578125" customWidth="1"/>
    <col min="2" max="2" width="14.42578125" customWidth="1"/>
    <col min="3" max="3" width="13" customWidth="1"/>
    <col min="4" max="4" width="14.140625" customWidth="1"/>
    <col min="5" max="5" width="12.28515625" customWidth="1"/>
    <col min="6" max="6" width="12.7109375" customWidth="1"/>
    <col min="7" max="7" width="12.85546875" customWidth="1"/>
    <col min="8" max="8" width="13.5703125" customWidth="1"/>
    <col min="9" max="9" width="13.42578125" customWidth="1"/>
    <col min="10" max="10" width="14.5703125" customWidth="1"/>
    <col min="11" max="11" width="13.42578125" customWidth="1"/>
    <col min="12" max="12" width="14.5703125" customWidth="1"/>
    <col min="13" max="13" width="13.42578125" customWidth="1"/>
    <col min="14" max="14" width="14.5703125" customWidth="1"/>
    <col min="15" max="15" width="13.42578125" customWidth="1"/>
    <col min="16" max="16" width="14.5703125" customWidth="1"/>
    <col min="17" max="22" width="13.42578125" customWidth="1"/>
    <col min="23" max="23" width="16.28515625" customWidth="1"/>
    <col min="24" max="24" width="18.7109375" customWidth="1"/>
  </cols>
  <sheetData>
    <row r="1" spans="1:14" ht="24.95" customHeight="1">
      <c r="A1" s="85" t="s">
        <v>89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</row>
    <row r="2" spans="1:14" ht="24.95" customHeight="1">
      <c r="A2" s="85"/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</row>
    <row r="3" spans="1:14" ht="7.5" customHeight="1">
      <c r="A3" s="85"/>
      <c r="B3" s="85"/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</row>
    <row r="4" spans="1:14" ht="24.95" customHeight="1">
      <c r="A4" s="43" t="s">
        <v>5</v>
      </c>
      <c r="B4" s="86" t="str">
        <f>'PLANILHA ORÇAMENTÁRIA'!B3</f>
        <v xml:space="preserve"> CONTRATAÇÃO DE OBRAS DE PAVIMENTAÇÃO COM LAJOTAS DE CONCRETO NA RUA ANSELMO FENALI CREPALDI, ESTRADA URBANA MG-19 E RUA LUCIANO SPADER, COM EXTENSÃO TOTAL 528 METROS LINEARES.</v>
      </c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</row>
    <row r="5" spans="1:14" ht="24.95" customHeight="1">
      <c r="A5" s="43" t="str">
        <f>'PLANILHA ORÇAMENTÁRIA'!A4</f>
        <v>CE nº</v>
      </c>
      <c r="B5" s="87" t="str">
        <f>'PLANILHA ORÇAMENTÁRIA'!B4</f>
        <v>10/2026/PMMG</v>
      </c>
      <c r="C5" s="87"/>
      <c r="D5" s="87"/>
      <c r="E5" s="87"/>
      <c r="F5" s="87"/>
      <c r="G5" s="87"/>
      <c r="H5" s="87"/>
      <c r="I5" s="87"/>
      <c r="J5" s="87"/>
      <c r="K5" s="87"/>
      <c r="L5" s="87"/>
      <c r="M5" s="87"/>
      <c r="N5" s="87"/>
    </row>
    <row r="6" spans="1:14" ht="24.95" customHeight="1">
      <c r="A6" s="43" t="s">
        <v>6</v>
      </c>
      <c r="B6" s="88">
        <f>'PLANILHA ORÇAMENTÁRIA'!B5</f>
        <v>0</v>
      </c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</row>
    <row r="7" spans="1:14" ht="24.95" customHeight="1">
      <c r="A7" s="43" t="s">
        <v>26</v>
      </c>
      <c r="B7" s="82" t="str">
        <f>'PLANILHA ORÇAMENTÁRIA'!B6</f>
        <v>XXXXXXXXXXXXXXXXX</v>
      </c>
      <c r="C7" s="82"/>
      <c r="D7" s="82"/>
      <c r="E7" s="82"/>
      <c r="F7" s="82"/>
      <c r="G7" s="82"/>
      <c r="H7" s="82"/>
      <c r="I7" s="82"/>
      <c r="J7" s="82"/>
      <c r="K7" s="82"/>
      <c r="L7" s="82"/>
      <c r="M7" s="82"/>
      <c r="N7" s="82"/>
    </row>
    <row r="8" spans="1:14" ht="24.95" customHeight="1">
      <c r="A8" s="43" t="s">
        <v>27</v>
      </c>
      <c r="B8" s="83">
        <f>'PLANILHA ORÇAMENTÁRIA'!B7</f>
        <v>0</v>
      </c>
      <c r="C8" s="83"/>
      <c r="D8" s="83"/>
      <c r="E8" s="83"/>
      <c r="F8" s="83"/>
      <c r="G8" s="83"/>
      <c r="H8" s="83"/>
      <c r="I8" s="83"/>
      <c r="J8" s="83"/>
      <c r="K8" s="83"/>
      <c r="L8" s="83"/>
      <c r="M8" s="83"/>
      <c r="N8" s="83"/>
    </row>
    <row r="9" spans="1:14" ht="24.95" customHeight="1">
      <c r="A9" s="75"/>
      <c r="B9" s="75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</row>
    <row r="10" spans="1:14" ht="24.95" customHeight="1">
      <c r="A10" s="84" t="s">
        <v>3</v>
      </c>
      <c r="B10" s="84" t="s">
        <v>14</v>
      </c>
      <c r="C10" s="84"/>
      <c r="D10" s="84"/>
      <c r="E10" s="84" t="s">
        <v>87</v>
      </c>
      <c r="F10" s="84"/>
      <c r="G10" s="84"/>
      <c r="H10" s="84"/>
      <c r="I10" s="84"/>
      <c r="J10" s="84"/>
      <c r="K10" s="84"/>
      <c r="L10" s="84"/>
      <c r="M10" s="84" t="s">
        <v>15</v>
      </c>
      <c r="N10" s="84"/>
    </row>
    <row r="11" spans="1:14" ht="24.95" customHeight="1">
      <c r="A11" s="84"/>
      <c r="B11" s="84"/>
      <c r="C11" s="84"/>
      <c r="D11" s="84"/>
      <c r="E11" s="84" t="s">
        <v>16</v>
      </c>
      <c r="F11" s="84"/>
      <c r="G11" s="84" t="s">
        <v>17</v>
      </c>
      <c r="H11" s="84"/>
      <c r="I11" s="84" t="s">
        <v>18</v>
      </c>
      <c r="J11" s="84"/>
      <c r="K11" s="84" t="s">
        <v>86</v>
      </c>
      <c r="L11" s="84"/>
      <c r="M11" s="84"/>
      <c r="N11" s="84"/>
    </row>
    <row r="12" spans="1:14" ht="24.95" customHeight="1">
      <c r="A12" s="84"/>
      <c r="B12" s="84"/>
      <c r="C12" s="84"/>
      <c r="D12" s="84"/>
      <c r="E12" s="24" t="s">
        <v>19</v>
      </c>
      <c r="F12" s="24" t="s">
        <v>12</v>
      </c>
      <c r="G12" s="24" t="s">
        <v>19</v>
      </c>
      <c r="H12" s="24" t="s">
        <v>12</v>
      </c>
      <c r="I12" s="24" t="s">
        <v>19</v>
      </c>
      <c r="J12" s="24" t="s">
        <v>12</v>
      </c>
      <c r="K12" s="24" t="s">
        <v>19</v>
      </c>
      <c r="L12" s="24" t="s">
        <v>12</v>
      </c>
      <c r="M12" s="24" t="s">
        <v>19</v>
      </c>
      <c r="N12" s="24" t="s">
        <v>12</v>
      </c>
    </row>
    <row r="13" spans="1:14" ht="35.1" customHeight="1">
      <c r="A13" s="49">
        <v>1</v>
      </c>
      <c r="B13" s="89" t="str">
        <f>'PLANILHA ORÇAMENTÁRIA'!B11</f>
        <v>PAVIMENTAÇÃO RUA ANSELMO FENALI</v>
      </c>
      <c r="C13" s="89"/>
      <c r="D13" s="89"/>
      <c r="E13" s="74"/>
      <c r="F13" s="74"/>
      <c r="G13" s="74"/>
      <c r="H13" s="74"/>
      <c r="I13" s="74"/>
      <c r="J13" s="74"/>
      <c r="K13" s="74"/>
      <c r="L13" s="74"/>
      <c r="M13" s="50">
        <f>SUM(M14:M18)</f>
        <v>0</v>
      </c>
      <c r="N13" s="50" t="e">
        <f>SUM(N14:N18)</f>
        <v>#DIV/0!</v>
      </c>
    </row>
    <row r="14" spans="1:14" ht="35.1" customHeight="1">
      <c r="A14" s="46" t="s">
        <v>2</v>
      </c>
      <c r="B14" s="82" t="str">
        <f>'PLANILHA ORÇAMENTÁRIA'!B12</f>
        <v>SERVIÇOS INICIAIS</v>
      </c>
      <c r="C14" s="82"/>
      <c r="D14" s="82"/>
      <c r="E14" s="47">
        <f>($M$14*F14)</f>
        <v>0</v>
      </c>
      <c r="F14" s="44">
        <v>1</v>
      </c>
      <c r="G14" s="47">
        <f>($M$14*H14)</f>
        <v>0</v>
      </c>
      <c r="H14" s="44">
        <v>0</v>
      </c>
      <c r="I14" s="47">
        <f>($M$14*J14)</f>
        <v>0</v>
      </c>
      <c r="J14" s="44">
        <v>0</v>
      </c>
      <c r="K14" s="47">
        <f>($M$14*L14)</f>
        <v>0</v>
      </c>
      <c r="L14" s="44">
        <v>0</v>
      </c>
      <c r="M14" s="47">
        <f>'PLANILHA ORÇAMENTÁRIA'!G14</f>
        <v>0</v>
      </c>
      <c r="N14" s="47" t="e">
        <f>(M14*100)/'PLANILHA ORÇAMENTÁRIA'!$G$132</f>
        <v>#DIV/0!</v>
      </c>
    </row>
    <row r="15" spans="1:14" ht="35.1" customHeight="1">
      <c r="A15" s="46" t="s">
        <v>151</v>
      </c>
      <c r="B15" s="82" t="str">
        <f>'PLANILHA ORÇAMENTÁRIA'!B16</f>
        <v>TERRAPLANAGEM</v>
      </c>
      <c r="C15" s="82"/>
      <c r="D15" s="82"/>
      <c r="E15" s="47">
        <f>($M$15*F15)</f>
        <v>0</v>
      </c>
      <c r="F15" s="44">
        <v>0</v>
      </c>
      <c r="G15" s="47">
        <f>($M$15*H15)</f>
        <v>0</v>
      </c>
      <c r="H15" s="44">
        <v>1</v>
      </c>
      <c r="I15" s="47">
        <f>($M$15*J15)</f>
        <v>0</v>
      </c>
      <c r="J15" s="44">
        <v>0</v>
      </c>
      <c r="K15" s="47">
        <f>($M$15*L15)</f>
        <v>0</v>
      </c>
      <c r="L15" s="44">
        <v>0</v>
      </c>
      <c r="M15" s="47">
        <f>'PLANILHA ORÇAMENTÁRIA'!G19</f>
        <v>0</v>
      </c>
      <c r="N15" s="47" t="e">
        <f>(M15*100)/'PLANILHA ORÇAMENTÁRIA'!$G$132</f>
        <v>#DIV/0!</v>
      </c>
    </row>
    <row r="16" spans="1:14" ht="35.1" customHeight="1">
      <c r="A16" s="46" t="s">
        <v>154</v>
      </c>
      <c r="B16" s="82" t="str">
        <f>'PLANILHA ORÇAMENTÁRIA'!B21</f>
        <v>DRENAGEM PLUVIAL</v>
      </c>
      <c r="C16" s="82"/>
      <c r="D16" s="82"/>
      <c r="E16" s="47">
        <f>($M$16*F16)</f>
        <v>0</v>
      </c>
      <c r="F16" s="44">
        <v>1</v>
      </c>
      <c r="G16" s="47">
        <f>($M$16*H16)</f>
        <v>0</v>
      </c>
      <c r="H16" s="44">
        <v>0</v>
      </c>
      <c r="I16" s="47">
        <f>($M$16*J16)</f>
        <v>0</v>
      </c>
      <c r="J16" s="44">
        <v>0</v>
      </c>
      <c r="K16" s="47">
        <f>($M$16*L16)</f>
        <v>0</v>
      </c>
      <c r="L16" s="44">
        <v>0</v>
      </c>
      <c r="M16" s="47">
        <f>'PLANILHA ORÇAMENTÁRIA'!G32</f>
        <v>0</v>
      </c>
      <c r="N16" s="47" t="e">
        <f>(M16*100)/'PLANILHA ORÇAMENTÁRIA'!$G$132</f>
        <v>#DIV/0!</v>
      </c>
    </row>
    <row r="17" spans="1:14" ht="35.1" customHeight="1">
      <c r="A17" s="46" t="s">
        <v>165</v>
      </c>
      <c r="B17" s="82" t="str">
        <f>'PLANILHA ORÇAMENTÁRIA'!B34</f>
        <v>PAVIMENTAÇÃO</v>
      </c>
      <c r="C17" s="82"/>
      <c r="D17" s="82"/>
      <c r="E17" s="47">
        <f>($M$17*F17)</f>
        <v>0</v>
      </c>
      <c r="F17" s="44">
        <v>0</v>
      </c>
      <c r="G17" s="47">
        <f>($M$17*H17)</f>
        <v>0</v>
      </c>
      <c r="H17" s="44">
        <v>0</v>
      </c>
      <c r="I17" s="47">
        <f>($M$17*J17)</f>
        <v>0</v>
      </c>
      <c r="J17" s="44">
        <v>0.5</v>
      </c>
      <c r="K17" s="47">
        <f>($M$17*L17)</f>
        <v>0</v>
      </c>
      <c r="L17" s="44">
        <v>0.5</v>
      </c>
      <c r="M17" s="47">
        <f>'PLANILHA ORÇAMENTÁRIA'!G39</f>
        <v>0</v>
      </c>
      <c r="N17" s="47" t="e">
        <f>(M17*100)/'PLANILHA ORÇAMENTÁRIA'!$G$132</f>
        <v>#DIV/0!</v>
      </c>
    </row>
    <row r="18" spans="1:14" ht="35.1" customHeight="1">
      <c r="A18" s="46" t="s">
        <v>170</v>
      </c>
      <c r="B18" s="82" t="str">
        <f>'PLANILHA ORÇAMENTÁRIA'!B41</f>
        <v>SINALIZAÇÃO</v>
      </c>
      <c r="C18" s="82"/>
      <c r="D18" s="82"/>
      <c r="E18" s="47">
        <f>($M$18*F18)</f>
        <v>0</v>
      </c>
      <c r="F18" s="44">
        <v>0</v>
      </c>
      <c r="G18" s="47">
        <f>($M$18*H18)</f>
        <v>0</v>
      </c>
      <c r="H18" s="44">
        <v>0</v>
      </c>
      <c r="I18" s="47">
        <f>($M$18*J18)</f>
        <v>0</v>
      </c>
      <c r="J18" s="44">
        <v>0</v>
      </c>
      <c r="K18" s="47">
        <f>($M$18*L18)</f>
        <v>0</v>
      </c>
      <c r="L18" s="44">
        <v>1</v>
      </c>
      <c r="M18" s="47">
        <f>'PLANILHA ORÇAMENTÁRIA'!G49</f>
        <v>0</v>
      </c>
      <c r="N18" s="47" t="e">
        <f>(M18*100)/'PLANILHA ORÇAMENTÁRIA'!$G$132</f>
        <v>#DIV/0!</v>
      </c>
    </row>
    <row r="19" spans="1:14" ht="35.1" customHeight="1">
      <c r="A19" s="49">
        <v>2</v>
      </c>
      <c r="B19" s="89" t="str">
        <f>'PLANILHA ORÇAMENTÁRIA'!B52</f>
        <v>PAVIMENTAÇÃO RUA LUCIANO SPADER</v>
      </c>
      <c r="C19" s="89"/>
      <c r="D19" s="89"/>
      <c r="E19" s="74"/>
      <c r="F19" s="74"/>
      <c r="G19" s="74"/>
      <c r="H19" s="74"/>
      <c r="I19" s="74"/>
      <c r="J19" s="74"/>
      <c r="K19" s="74"/>
      <c r="L19" s="74"/>
      <c r="M19" s="50">
        <f>SUM(M20:M24)</f>
        <v>0</v>
      </c>
      <c r="N19" s="50" t="e">
        <f>SUM(N20:N24)</f>
        <v>#DIV/0!</v>
      </c>
    </row>
    <row r="20" spans="1:14" ht="35.1" customHeight="1">
      <c r="A20" s="46" t="s">
        <v>11</v>
      </c>
      <c r="B20" s="82" t="str">
        <f>'PLANILHA ORÇAMENTÁRIA'!B53</f>
        <v>SERVIÇOS INICIAIS</v>
      </c>
      <c r="C20" s="82"/>
      <c r="D20" s="82"/>
      <c r="E20" s="47">
        <f>($M$20*F20)</f>
        <v>0</v>
      </c>
      <c r="F20" s="44">
        <v>1</v>
      </c>
      <c r="G20" s="47">
        <f>($M$20*H20)</f>
        <v>0</v>
      </c>
      <c r="H20" s="44">
        <v>0</v>
      </c>
      <c r="I20" s="47">
        <f>($M$20*J20)</f>
        <v>0</v>
      </c>
      <c r="J20" s="44">
        <v>0</v>
      </c>
      <c r="K20" s="47">
        <f>($M$20*L20)</f>
        <v>0</v>
      </c>
      <c r="L20" s="44">
        <v>0</v>
      </c>
      <c r="M20" s="47">
        <f>'PLANILHA ORÇAMENTÁRIA'!G55</f>
        <v>0</v>
      </c>
      <c r="N20" s="47" t="e">
        <f>(M20*100)/'PLANILHA ORÇAMENTÁRIA'!$G$132</f>
        <v>#DIV/0!</v>
      </c>
    </row>
    <row r="21" spans="1:14" ht="35.1" customHeight="1">
      <c r="A21" s="46" t="s">
        <v>25</v>
      </c>
      <c r="B21" s="82" t="str">
        <f>'PLANILHA ORÇAMENTÁRIA'!B57</f>
        <v>TERRAPLANAGEM</v>
      </c>
      <c r="C21" s="82"/>
      <c r="D21" s="82"/>
      <c r="E21" s="47">
        <f>($M$21*F21)</f>
        <v>0</v>
      </c>
      <c r="F21" s="44">
        <v>0</v>
      </c>
      <c r="G21" s="47">
        <f>($M$21*H21)</f>
        <v>0</v>
      </c>
      <c r="H21" s="44">
        <v>1</v>
      </c>
      <c r="I21" s="47">
        <f>($M$21*J21)</f>
        <v>0</v>
      </c>
      <c r="J21" s="44">
        <v>0</v>
      </c>
      <c r="K21" s="47">
        <f>($M$21*L21)</f>
        <v>0</v>
      </c>
      <c r="L21" s="44">
        <v>0</v>
      </c>
      <c r="M21" s="47">
        <f>'PLANILHA ORÇAMENTÁRIA'!G59</f>
        <v>0</v>
      </c>
      <c r="N21" s="47" t="e">
        <f>(M21*100)/'PLANILHA ORÇAMENTÁRIA'!$G$132</f>
        <v>#DIV/0!</v>
      </c>
    </row>
    <row r="22" spans="1:14" ht="35.1" customHeight="1">
      <c r="A22" s="46" t="s">
        <v>180</v>
      </c>
      <c r="B22" s="82" t="str">
        <f>'PLANILHA ORÇAMENTÁRIA'!B61</f>
        <v>DRENAGEM PLUVIAL</v>
      </c>
      <c r="C22" s="82"/>
      <c r="D22" s="82"/>
      <c r="E22" s="47">
        <f>($M$22*F22)</f>
        <v>0</v>
      </c>
      <c r="F22" s="44">
        <v>1</v>
      </c>
      <c r="G22" s="47">
        <f>($M$22*H22)</f>
        <v>0</v>
      </c>
      <c r="H22" s="44">
        <v>0</v>
      </c>
      <c r="I22" s="47">
        <f>($M$22*J22)</f>
        <v>0</v>
      </c>
      <c r="J22" s="44">
        <v>0</v>
      </c>
      <c r="K22" s="47">
        <f>($M$22*L22)</f>
        <v>0</v>
      </c>
      <c r="L22" s="44">
        <v>0</v>
      </c>
      <c r="M22" s="47">
        <f>'PLANILHA ORÇAMENTÁRIA'!G72</f>
        <v>0</v>
      </c>
      <c r="N22" s="47" t="e">
        <f>(M22*100)/'PLANILHA ORÇAMENTÁRIA'!$G$132</f>
        <v>#DIV/0!</v>
      </c>
    </row>
    <row r="23" spans="1:14" ht="35.1" customHeight="1">
      <c r="A23" s="46" t="s">
        <v>192</v>
      </c>
      <c r="B23" s="82" t="str">
        <f>'PLANILHA ORÇAMENTÁRIA'!B74</f>
        <v>PAVIMENTAÇÃO</v>
      </c>
      <c r="C23" s="82"/>
      <c r="D23" s="82"/>
      <c r="E23" s="47">
        <f>($M$23*F23)</f>
        <v>0</v>
      </c>
      <c r="F23" s="44">
        <v>0</v>
      </c>
      <c r="G23" s="47">
        <f>($M$23*H23)</f>
        <v>0</v>
      </c>
      <c r="H23" s="44">
        <v>0</v>
      </c>
      <c r="I23" s="47">
        <f>($M$23*J23)</f>
        <v>0</v>
      </c>
      <c r="J23" s="44">
        <v>0.5</v>
      </c>
      <c r="K23" s="47">
        <f>($M$23*L23)</f>
        <v>0</v>
      </c>
      <c r="L23" s="44">
        <v>0.5</v>
      </c>
      <c r="M23" s="47">
        <f>'PLANILHA ORÇAMENTÁRIA'!G79</f>
        <v>0</v>
      </c>
      <c r="N23" s="47" t="e">
        <f>(M23*100)/'PLANILHA ORÇAMENTÁRIA'!$G$132</f>
        <v>#DIV/0!</v>
      </c>
    </row>
    <row r="24" spans="1:14" ht="35.1" customHeight="1">
      <c r="A24" s="46" t="s">
        <v>197</v>
      </c>
      <c r="B24" s="82" t="str">
        <f>'PLANILHA ORÇAMENTÁRIA'!B81</f>
        <v>SINALIZAÇÃO</v>
      </c>
      <c r="C24" s="82"/>
      <c r="D24" s="82"/>
      <c r="E24" s="47">
        <f>($M$24*F24)</f>
        <v>0</v>
      </c>
      <c r="F24" s="44">
        <v>0</v>
      </c>
      <c r="G24" s="47">
        <f>($M$24*H24)</f>
        <v>0</v>
      </c>
      <c r="H24" s="44">
        <v>0</v>
      </c>
      <c r="I24" s="47">
        <f>($M$24*J24)</f>
        <v>0</v>
      </c>
      <c r="J24" s="44">
        <v>0</v>
      </c>
      <c r="K24" s="47">
        <f>($M$24*L24)</f>
        <v>0</v>
      </c>
      <c r="L24" s="44">
        <v>1</v>
      </c>
      <c r="M24" s="47">
        <f>'PLANILHA ORÇAMENTÁRIA'!G89</f>
        <v>0</v>
      </c>
      <c r="N24" s="47" t="e">
        <f>(M24*100)/'PLANILHA ORÇAMENTÁRIA'!$G$132</f>
        <v>#DIV/0!</v>
      </c>
    </row>
    <row r="25" spans="1:14" ht="35.1" customHeight="1">
      <c r="A25" s="49">
        <v>3</v>
      </c>
      <c r="B25" s="89" t="str">
        <f>'PLANILHA ORÇAMENTÁRIA'!B92</f>
        <v>ESTRADA MG 19</v>
      </c>
      <c r="C25" s="89"/>
      <c r="D25" s="89"/>
      <c r="E25" s="74"/>
      <c r="F25" s="74"/>
      <c r="G25" s="74"/>
      <c r="H25" s="74"/>
      <c r="I25" s="74"/>
      <c r="J25" s="74"/>
      <c r="K25" s="74"/>
      <c r="L25" s="74"/>
      <c r="M25" s="50">
        <f>SUM(M26:M30)</f>
        <v>0</v>
      </c>
      <c r="N25" s="50" t="e">
        <f>SUM(N26:N30)</f>
        <v>#DIV/0!</v>
      </c>
    </row>
    <row r="26" spans="1:14" ht="35.1" customHeight="1">
      <c r="A26" s="46" t="s">
        <v>13</v>
      </c>
      <c r="B26" s="82" t="str">
        <f>'PLANILHA ORÇAMENTÁRIA'!B93</f>
        <v>SERVIÇOS INICIAIS</v>
      </c>
      <c r="C26" s="82"/>
      <c r="D26" s="82"/>
      <c r="E26" s="47">
        <f>($M$26*F26)</f>
        <v>0</v>
      </c>
      <c r="F26" s="44">
        <v>1</v>
      </c>
      <c r="G26" s="47">
        <f>($M$26*H26)</f>
        <v>0</v>
      </c>
      <c r="H26" s="44">
        <v>0</v>
      </c>
      <c r="I26" s="47">
        <f>($M$26*J26)</f>
        <v>0</v>
      </c>
      <c r="J26" s="44">
        <v>0</v>
      </c>
      <c r="K26" s="47">
        <f>($M$26*L26)</f>
        <v>0</v>
      </c>
      <c r="L26" s="44">
        <v>0</v>
      </c>
      <c r="M26" s="47">
        <f>'PLANILHA ORÇAMENTÁRIA'!G95</f>
        <v>0</v>
      </c>
      <c r="N26" s="47" t="e">
        <f>(M26*100)/'PLANILHA ORÇAMENTÁRIA'!$G$132</f>
        <v>#DIV/0!</v>
      </c>
    </row>
    <row r="27" spans="1:14" ht="35.1" customHeight="1">
      <c r="A27" s="46" t="s">
        <v>103</v>
      </c>
      <c r="B27" s="82" t="str">
        <f>'PLANILHA ORÇAMENTÁRIA'!B97</f>
        <v>TERRAPLANAGEM</v>
      </c>
      <c r="C27" s="82"/>
      <c r="D27" s="82"/>
      <c r="E27" s="47">
        <f>($M$27*F27)</f>
        <v>0</v>
      </c>
      <c r="F27" s="44">
        <v>0</v>
      </c>
      <c r="G27" s="47">
        <f>($M$27*H27)</f>
        <v>0</v>
      </c>
      <c r="H27" s="44">
        <v>1</v>
      </c>
      <c r="I27" s="47">
        <f>($M$27*J27)</f>
        <v>0</v>
      </c>
      <c r="J27" s="44">
        <v>0</v>
      </c>
      <c r="K27" s="47">
        <f>($M$27*L27)</f>
        <v>0</v>
      </c>
      <c r="L27" s="44">
        <v>0</v>
      </c>
      <c r="M27" s="47">
        <f>'PLANILHA ORÇAMENTÁRIA'!G99</f>
        <v>0</v>
      </c>
      <c r="N27" s="47" t="e">
        <f>(M27*100)/'PLANILHA ORÇAMENTÁRIA'!$G$132</f>
        <v>#DIV/0!</v>
      </c>
    </row>
    <row r="28" spans="1:14" ht="35.1" customHeight="1">
      <c r="A28" s="46" t="s">
        <v>104</v>
      </c>
      <c r="B28" s="82" t="str">
        <f>'PLANILHA ORÇAMENTÁRIA'!B101</f>
        <v>DRENAGEM PLUVIAL</v>
      </c>
      <c r="C28" s="82"/>
      <c r="D28" s="82"/>
      <c r="E28" s="47">
        <f>($M$28*F28)</f>
        <v>0</v>
      </c>
      <c r="F28" s="44">
        <v>1</v>
      </c>
      <c r="G28" s="47">
        <f>($M$28*H28)</f>
        <v>0</v>
      </c>
      <c r="H28" s="44">
        <v>0</v>
      </c>
      <c r="I28" s="47">
        <f>($M$28*J28)</f>
        <v>0</v>
      </c>
      <c r="J28" s="44">
        <v>0</v>
      </c>
      <c r="K28" s="47">
        <f>($M$28*L28)</f>
        <v>0</v>
      </c>
      <c r="L28" s="44">
        <v>0</v>
      </c>
      <c r="M28" s="47">
        <f>'PLANILHA ORÇAMENTÁRIA'!G112</f>
        <v>0</v>
      </c>
      <c r="N28" s="47" t="e">
        <f>(M28*100)/'PLANILHA ORÇAMENTÁRIA'!$G$132</f>
        <v>#DIV/0!</v>
      </c>
    </row>
    <row r="29" spans="1:14" ht="35.1" customHeight="1">
      <c r="A29" s="46" t="s">
        <v>105</v>
      </c>
      <c r="B29" s="82" t="str">
        <f>'PLANILHA ORÇAMENTÁRIA'!B114</f>
        <v>PAVIMENTAÇÃO</v>
      </c>
      <c r="C29" s="82"/>
      <c r="D29" s="82"/>
      <c r="E29" s="47">
        <f>($M$29*F29)</f>
        <v>0</v>
      </c>
      <c r="F29" s="44">
        <v>0</v>
      </c>
      <c r="G29" s="47">
        <f>($M$29*H29)</f>
        <v>0</v>
      </c>
      <c r="H29" s="44">
        <v>0</v>
      </c>
      <c r="I29" s="47">
        <f>($M$29*J29)</f>
        <v>0</v>
      </c>
      <c r="J29" s="44">
        <v>0.5</v>
      </c>
      <c r="K29" s="47">
        <f>($M$29*L29)</f>
        <v>0</v>
      </c>
      <c r="L29" s="44">
        <v>0.5</v>
      </c>
      <c r="M29" s="47">
        <f>'PLANILHA ORÇAMENTÁRIA'!G119</f>
        <v>0</v>
      </c>
      <c r="N29" s="47" t="e">
        <f>(M29*100)/'PLANILHA ORÇAMENTÁRIA'!$G$132</f>
        <v>#DIV/0!</v>
      </c>
    </row>
    <row r="30" spans="1:14" ht="35.1" customHeight="1">
      <c r="A30" s="46" t="s">
        <v>106</v>
      </c>
      <c r="B30" s="82" t="str">
        <f>'PLANILHA ORÇAMENTÁRIA'!B121</f>
        <v>SINALIZAÇÃO</v>
      </c>
      <c r="C30" s="82"/>
      <c r="D30" s="82"/>
      <c r="E30" s="47">
        <f>($M$30*F30)</f>
        <v>0</v>
      </c>
      <c r="F30" s="44">
        <v>0</v>
      </c>
      <c r="G30" s="47">
        <f>($M$30*H30)</f>
        <v>0</v>
      </c>
      <c r="H30" s="44">
        <v>0</v>
      </c>
      <c r="I30" s="47">
        <f>($M$30*J30)</f>
        <v>0</v>
      </c>
      <c r="J30" s="44">
        <v>0</v>
      </c>
      <c r="K30" s="47">
        <f>($M$30*L30)</f>
        <v>0</v>
      </c>
      <c r="L30" s="44">
        <v>1</v>
      </c>
      <c r="M30" s="47">
        <f>'PLANILHA ORÇAMENTÁRIA'!G129</f>
        <v>0</v>
      </c>
      <c r="N30" s="47" t="e">
        <f>(M30*100)/'PLANILHA ORÇAMENTÁRIA'!$G$132</f>
        <v>#DIV/0!</v>
      </c>
    </row>
    <row r="31" spans="1:14" ht="35.1" customHeight="1">
      <c r="A31" s="75"/>
      <c r="B31" s="76" t="s">
        <v>20</v>
      </c>
      <c r="C31" s="77"/>
      <c r="D31" s="78"/>
      <c r="E31" s="71">
        <f>SUM(E14:E30)</f>
        <v>0</v>
      </c>
      <c r="F31" s="71"/>
      <c r="G31" s="72">
        <f>SUM(G14:G30)</f>
        <v>0</v>
      </c>
      <c r="H31" s="72"/>
      <c r="I31" s="72">
        <f>SUM(I14:I30)</f>
        <v>0</v>
      </c>
      <c r="J31" s="72"/>
      <c r="K31" s="72">
        <f>SUM(K14:K30)</f>
        <v>0</v>
      </c>
      <c r="L31" s="72"/>
      <c r="M31" s="48">
        <f>SUM(M14:M18,M20:M24,M26:M30)</f>
        <v>0</v>
      </c>
      <c r="N31" s="48" t="e">
        <f>SUM(N14:N18,N20:N24,N26:N30)</f>
        <v>#DIV/0!</v>
      </c>
    </row>
    <row r="32" spans="1:14" ht="35.1" customHeight="1">
      <c r="A32" s="75"/>
      <c r="B32" s="76" t="s">
        <v>21</v>
      </c>
      <c r="C32" s="77"/>
      <c r="D32" s="78"/>
      <c r="E32" s="71">
        <f>E31</f>
        <v>0</v>
      </c>
      <c r="F32" s="71"/>
      <c r="G32" s="72">
        <f>E32+G31</f>
        <v>0</v>
      </c>
      <c r="H32" s="72"/>
      <c r="I32" s="72">
        <f>G32+I31</f>
        <v>0</v>
      </c>
      <c r="J32" s="72"/>
      <c r="K32" s="72">
        <f>I32+K31</f>
        <v>0</v>
      </c>
      <c r="L32" s="72"/>
      <c r="M32" s="69">
        <f>SUM(E31,G31,I31,K31,)</f>
        <v>0</v>
      </c>
      <c r="N32" s="69"/>
    </row>
    <row r="33" spans="1:14" ht="35.1" customHeight="1">
      <c r="A33" s="75"/>
      <c r="B33" s="79" t="s">
        <v>22</v>
      </c>
      <c r="C33" s="80"/>
      <c r="D33" s="81"/>
      <c r="E33" s="70" t="e">
        <f>(E31*100/$M$31)</f>
        <v>#DIV/0!</v>
      </c>
      <c r="F33" s="70"/>
      <c r="G33" s="70" t="e">
        <f>(G31*100/$M$31)</f>
        <v>#DIV/0!</v>
      </c>
      <c r="H33" s="70"/>
      <c r="I33" s="70" t="e">
        <f>(I31*100/$M$31)</f>
        <v>#DIV/0!</v>
      </c>
      <c r="J33" s="70"/>
      <c r="K33" s="70" t="e">
        <f>(K31*100/$M$31)</f>
        <v>#DIV/0!</v>
      </c>
      <c r="L33" s="70"/>
      <c r="M33" s="69"/>
      <c r="N33" s="69"/>
    </row>
    <row r="34" spans="1:14" ht="35.1" customHeight="1">
      <c r="A34" s="75"/>
      <c r="B34" s="79" t="s">
        <v>23</v>
      </c>
      <c r="C34" s="80"/>
      <c r="D34" s="81"/>
      <c r="E34" s="70" t="e">
        <f>E32*100/$M$31</f>
        <v>#DIV/0!</v>
      </c>
      <c r="F34" s="70"/>
      <c r="G34" s="73" t="e">
        <f>SUM(E34+G33)</f>
        <v>#DIV/0!</v>
      </c>
      <c r="H34" s="73"/>
      <c r="I34" s="73" t="e">
        <f>SUM(G34+I33)</f>
        <v>#DIV/0!</v>
      </c>
      <c r="J34" s="73"/>
      <c r="K34" s="73" t="e">
        <f>SUM(I34+K33)</f>
        <v>#DIV/0!</v>
      </c>
      <c r="L34" s="73"/>
      <c r="M34" s="69"/>
      <c r="N34" s="69"/>
    </row>
    <row r="35" spans="1:14" ht="24.95" customHeight="1"/>
    <row r="36" spans="1:14" ht="24.95" customHeight="1"/>
    <row r="37" spans="1:14" ht="24.95" customHeight="1"/>
  </sheetData>
  <mergeCells count="58">
    <mergeCell ref="B27:D27"/>
    <mergeCell ref="B28:D28"/>
    <mergeCell ref="B29:D29"/>
    <mergeCell ref="B30:D30"/>
    <mergeCell ref="B23:D23"/>
    <mergeCell ref="B24:D24"/>
    <mergeCell ref="B25:D25"/>
    <mergeCell ref="E25:L25"/>
    <mergeCell ref="B26:D26"/>
    <mergeCell ref="B19:D19"/>
    <mergeCell ref="E19:L19"/>
    <mergeCell ref="B20:D20"/>
    <mergeCell ref="B21:D21"/>
    <mergeCell ref="B22:D22"/>
    <mergeCell ref="B8:N8"/>
    <mergeCell ref="A9:N9"/>
    <mergeCell ref="E10:L10"/>
    <mergeCell ref="A1:N3"/>
    <mergeCell ref="B4:N4"/>
    <mergeCell ref="B5:N5"/>
    <mergeCell ref="B6:N6"/>
    <mergeCell ref="B7:N7"/>
    <mergeCell ref="A10:A12"/>
    <mergeCell ref="B10:D12"/>
    <mergeCell ref="E11:F11"/>
    <mergeCell ref="G11:H11"/>
    <mergeCell ref="M10:N11"/>
    <mergeCell ref="I11:J11"/>
    <mergeCell ref="K11:L11"/>
    <mergeCell ref="E13:L13"/>
    <mergeCell ref="K34:L34"/>
    <mergeCell ref="I31:J31"/>
    <mergeCell ref="A31:A34"/>
    <mergeCell ref="B31:D31"/>
    <mergeCell ref="G34:H34"/>
    <mergeCell ref="G31:H31"/>
    <mergeCell ref="B34:D34"/>
    <mergeCell ref="B32:D32"/>
    <mergeCell ref="B33:D33"/>
    <mergeCell ref="B14:D14"/>
    <mergeCell ref="B15:D15"/>
    <mergeCell ref="B16:D16"/>
    <mergeCell ref="B17:D17"/>
    <mergeCell ref="B18:D18"/>
    <mergeCell ref="B13:D13"/>
    <mergeCell ref="M32:N34"/>
    <mergeCell ref="E33:F33"/>
    <mergeCell ref="G33:H33"/>
    <mergeCell ref="E31:F31"/>
    <mergeCell ref="E34:F34"/>
    <mergeCell ref="E32:F32"/>
    <mergeCell ref="G32:H32"/>
    <mergeCell ref="I32:J32"/>
    <mergeCell ref="I33:J33"/>
    <mergeCell ref="I34:J34"/>
    <mergeCell ref="K31:L31"/>
    <mergeCell ref="K32:L32"/>
    <mergeCell ref="K33:L33"/>
  </mergeCells>
  <phoneticPr fontId="14" type="noConversion"/>
  <printOptions horizontalCentered="1" verticalCentered="1"/>
  <pageMargins left="0.39370078740157483" right="0.39370078740157483" top="0.78740157480314965" bottom="0.78740157480314965" header="0.31496062992125984" footer="0.31496062992125984"/>
  <pageSetup paperSize="9" scale="7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CB6138-E247-4C6C-8F54-AE297CCF2664}">
  <dimension ref="A1:K23"/>
  <sheetViews>
    <sheetView topLeftCell="A7" workbookViewId="0">
      <selection activeCell="K16" sqref="K16"/>
    </sheetView>
  </sheetViews>
  <sheetFormatPr defaultRowHeight="15"/>
  <cols>
    <col min="1" max="1" width="16.5703125" customWidth="1"/>
    <col min="2" max="2" width="9.140625" customWidth="1"/>
    <col min="8" max="8" width="2.28515625" customWidth="1"/>
    <col min="9" max="9" width="1.5703125" hidden="1" customWidth="1"/>
    <col min="10" max="10" width="11.85546875" customWidth="1"/>
    <col min="11" max="11" width="15.140625" customWidth="1"/>
  </cols>
  <sheetData>
    <row r="1" spans="1:11" ht="47.25" customHeight="1">
      <c r="A1" s="106" t="s">
        <v>98</v>
      </c>
      <c r="B1" s="107"/>
      <c r="C1" s="107"/>
      <c r="D1" s="107"/>
      <c r="E1" s="107"/>
      <c r="F1" s="107"/>
      <c r="G1" s="107"/>
      <c r="H1" s="107"/>
      <c r="I1" s="107"/>
      <c r="J1" s="107"/>
      <c r="K1" s="108"/>
    </row>
    <row r="2" spans="1:11" ht="42" customHeight="1">
      <c r="A2" s="6" t="str">
        <f>'PLANILHA ORÇAMENTÁRIA'!A3</f>
        <v>OBRA:</v>
      </c>
      <c r="B2" s="109" t="str">
        <f>'PLANILHA ORÇAMENTÁRIA'!B3:H3</f>
        <v xml:space="preserve"> CONTRATAÇÃO DE OBRAS DE PAVIMENTAÇÃO COM LAJOTAS DE CONCRETO NA RUA ANSELMO FENALI CREPALDI, ESTRADA URBANA MG-19 E RUA LUCIANO SPADER, COM EXTENSÃO TOTAL 528 METROS LINEARES.</v>
      </c>
      <c r="C2" s="110"/>
      <c r="D2" s="110"/>
      <c r="E2" s="110"/>
      <c r="F2" s="110"/>
      <c r="G2" s="110"/>
      <c r="H2" s="110"/>
      <c r="I2" s="110"/>
      <c r="J2" s="110"/>
      <c r="K2" s="111"/>
    </row>
    <row r="3" spans="1:11" ht="30" customHeight="1">
      <c r="A3" s="6" t="str">
        <f>'PLANILHA ORÇAMENTÁRIA'!A4</f>
        <v>CE nº</v>
      </c>
      <c r="B3" s="112" t="str">
        <f>'PLANILHA ORÇAMENTÁRIA'!B4</f>
        <v>10/2026/PMMG</v>
      </c>
      <c r="C3" s="113"/>
      <c r="D3" s="113"/>
      <c r="E3" s="113"/>
      <c r="F3" s="113"/>
      <c r="G3" s="113"/>
      <c r="H3" s="113"/>
      <c r="I3" s="113"/>
      <c r="J3" s="113"/>
      <c r="K3" s="114"/>
    </row>
    <row r="4" spans="1:11" ht="30" customHeight="1">
      <c r="A4" s="6" t="str">
        <f>'PLANILHA ORÇAMENTÁRIA'!A5</f>
        <v>Valor Total:</v>
      </c>
      <c r="B4" s="115">
        <f>'PLANILHA ORÇAMENTÁRIA'!B5:H5</f>
        <v>0</v>
      </c>
      <c r="C4" s="116"/>
      <c r="D4" s="116"/>
      <c r="E4" s="116"/>
      <c r="F4" s="116"/>
      <c r="G4" s="116"/>
      <c r="H4" s="116"/>
      <c r="I4" s="116"/>
      <c r="J4" s="116"/>
      <c r="K4" s="117"/>
    </row>
    <row r="5" spans="1:11" ht="30" customHeight="1">
      <c r="A5" s="6" t="str">
        <f>'PLANILHA ORÇAMENTÁRIA'!A6</f>
        <v>Razão Social:</v>
      </c>
      <c r="B5" s="118" t="str">
        <f>'PLANILHA ORÇAMENTÁRIA'!B6</f>
        <v>XXXXXXXXXXXXXXXXX</v>
      </c>
      <c r="C5" s="119"/>
      <c r="D5" s="119"/>
      <c r="E5" s="119"/>
      <c r="F5" s="119"/>
      <c r="G5" s="119"/>
      <c r="H5" s="119"/>
      <c r="I5" s="119"/>
      <c r="J5" s="119"/>
      <c r="K5" s="120"/>
    </row>
    <row r="6" spans="1:11" ht="30" customHeight="1">
      <c r="A6" s="6" t="str">
        <f>'PLANILHA ORÇAMENTÁRIA'!A7</f>
        <v>CNPJ/MF:</v>
      </c>
      <c r="B6" s="98">
        <f>'PLANILHA ORÇAMENTÁRIA'!B7</f>
        <v>0</v>
      </c>
      <c r="C6" s="99"/>
      <c r="D6" s="99"/>
      <c r="E6" s="99"/>
      <c r="F6" s="99"/>
      <c r="G6" s="99"/>
      <c r="H6" s="99"/>
      <c r="I6" s="99"/>
      <c r="J6" s="99"/>
      <c r="K6" s="100"/>
    </row>
    <row r="7" spans="1:11" ht="24.95" customHeight="1">
      <c r="A7" s="101"/>
      <c r="B7" s="102"/>
      <c r="C7" s="102"/>
      <c r="D7" s="102"/>
      <c r="E7" s="102"/>
      <c r="F7" s="102"/>
      <c r="G7" s="102"/>
      <c r="H7" s="102"/>
      <c r="I7" s="102"/>
      <c r="J7" s="102"/>
      <c r="K7" s="103"/>
    </row>
    <row r="8" spans="1:11" ht="39.950000000000003" customHeight="1">
      <c r="A8" s="15" t="s">
        <v>42</v>
      </c>
      <c r="B8" s="104" t="s">
        <v>43</v>
      </c>
      <c r="C8" s="104"/>
      <c r="D8" s="104"/>
      <c r="E8" s="104"/>
      <c r="F8" s="104"/>
      <c r="G8" s="104"/>
      <c r="H8" s="104"/>
      <c r="I8" s="105"/>
      <c r="J8" s="19" t="s">
        <v>28</v>
      </c>
      <c r="K8" s="20" t="s">
        <v>29</v>
      </c>
    </row>
    <row r="9" spans="1:11" ht="39.950000000000003" customHeight="1">
      <c r="A9" s="5">
        <v>1</v>
      </c>
      <c r="B9" s="90" t="s">
        <v>41</v>
      </c>
      <c r="C9" s="91"/>
      <c r="D9" s="91"/>
      <c r="E9" s="91"/>
      <c r="F9" s="91"/>
      <c r="G9" s="91"/>
      <c r="H9" s="91"/>
      <c r="I9" s="91"/>
      <c r="J9" s="7" t="s">
        <v>33</v>
      </c>
      <c r="K9" s="8">
        <v>4.0099999999999997E-2</v>
      </c>
    </row>
    <row r="10" spans="1:11" ht="39.950000000000003" customHeight="1">
      <c r="A10" s="5">
        <v>2</v>
      </c>
      <c r="B10" s="90" t="s">
        <v>40</v>
      </c>
      <c r="C10" s="91"/>
      <c r="D10" s="91"/>
      <c r="E10" s="91"/>
      <c r="F10" s="91"/>
      <c r="G10" s="91"/>
      <c r="H10" s="91"/>
      <c r="I10" s="91"/>
      <c r="J10" s="7" t="s">
        <v>44</v>
      </c>
      <c r="K10" s="8">
        <v>4.0000000000000001E-3</v>
      </c>
    </row>
    <row r="11" spans="1:11" ht="39.950000000000003" customHeight="1">
      <c r="A11" s="5">
        <v>3</v>
      </c>
      <c r="B11" s="90" t="s">
        <v>34</v>
      </c>
      <c r="C11" s="91"/>
      <c r="D11" s="91"/>
      <c r="E11" s="91"/>
      <c r="F11" s="91"/>
      <c r="G11" s="91"/>
      <c r="H11" s="91"/>
      <c r="I11" s="91"/>
      <c r="J11" s="7" t="s">
        <v>37</v>
      </c>
      <c r="K11" s="8">
        <v>5.5999999999999999E-3</v>
      </c>
    </row>
    <row r="12" spans="1:11" ht="39.950000000000003" customHeight="1">
      <c r="A12" s="5">
        <v>4</v>
      </c>
      <c r="B12" s="90" t="s">
        <v>35</v>
      </c>
      <c r="C12" s="91"/>
      <c r="D12" s="91"/>
      <c r="E12" s="91"/>
      <c r="F12" s="91"/>
      <c r="G12" s="91"/>
      <c r="H12" s="91"/>
      <c r="I12" s="91"/>
      <c r="J12" s="7" t="s">
        <v>38</v>
      </c>
      <c r="K12" s="8">
        <v>1.11E-2</v>
      </c>
    </row>
    <row r="13" spans="1:11" ht="39.950000000000003" customHeight="1">
      <c r="A13" s="5">
        <v>5</v>
      </c>
      <c r="B13" s="90" t="s">
        <v>36</v>
      </c>
      <c r="C13" s="91"/>
      <c r="D13" s="91"/>
      <c r="E13" s="91"/>
      <c r="F13" s="91"/>
      <c r="G13" s="91"/>
      <c r="H13" s="91"/>
      <c r="I13" s="91"/>
      <c r="J13" s="7" t="s">
        <v>39</v>
      </c>
      <c r="K13" s="8">
        <v>7.7799999999999994E-2</v>
      </c>
    </row>
    <row r="14" spans="1:11" ht="39.950000000000003" customHeight="1">
      <c r="A14" s="5">
        <v>6</v>
      </c>
      <c r="B14" s="90" t="s">
        <v>45</v>
      </c>
      <c r="C14" s="91"/>
      <c r="D14" s="91"/>
      <c r="E14" s="91"/>
      <c r="F14" s="91"/>
      <c r="G14" s="91"/>
      <c r="H14" s="91"/>
      <c r="I14" s="91"/>
      <c r="J14" s="7" t="s">
        <v>30</v>
      </c>
      <c r="K14" s="8">
        <v>3.6499999999999998E-2</v>
      </c>
    </row>
    <row r="15" spans="1:11" ht="39.950000000000003" customHeight="1">
      <c r="A15" s="5">
        <v>7</v>
      </c>
      <c r="B15" s="90" t="s">
        <v>46</v>
      </c>
      <c r="C15" s="91"/>
      <c r="D15" s="91"/>
      <c r="E15" s="91"/>
      <c r="F15" s="91"/>
      <c r="G15" s="91"/>
      <c r="H15" s="91"/>
      <c r="I15" s="91"/>
      <c r="J15" s="7" t="s">
        <v>31</v>
      </c>
      <c r="K15" s="9">
        <v>0.02</v>
      </c>
    </row>
    <row r="16" spans="1:11" ht="39.950000000000003" customHeight="1">
      <c r="A16" s="5">
        <v>8</v>
      </c>
      <c r="B16" s="90" t="s">
        <v>47</v>
      </c>
      <c r="C16" s="91"/>
      <c r="D16" s="91"/>
      <c r="E16" s="91"/>
      <c r="F16" s="91"/>
      <c r="G16" s="91"/>
      <c r="H16" s="91"/>
      <c r="I16" s="91"/>
      <c r="J16" s="7" t="s">
        <v>48</v>
      </c>
      <c r="K16" s="9">
        <v>0</v>
      </c>
    </row>
    <row r="17" spans="1:11" ht="39.950000000000003" customHeight="1">
      <c r="A17" s="5">
        <v>9</v>
      </c>
      <c r="B17" s="96" t="s">
        <v>50</v>
      </c>
      <c r="C17" s="97"/>
      <c r="D17" s="97"/>
      <c r="E17" s="97"/>
      <c r="F17" s="97"/>
      <c r="G17" s="97"/>
      <c r="H17" s="97"/>
      <c r="I17" s="97"/>
      <c r="J17" s="10" t="s">
        <v>32</v>
      </c>
      <c r="K17" s="11">
        <f>((1+K9+K10+K11) * (1+K12) * (1+K13)) / (1-K14-K15-K16) -1</f>
        <v>0.21242695275675727</v>
      </c>
    </row>
    <row r="18" spans="1:11" ht="24.95" customHeight="1">
      <c r="A18" s="92" t="s">
        <v>49</v>
      </c>
      <c r="B18" s="93"/>
      <c r="C18" s="93"/>
      <c r="D18" s="93"/>
      <c r="E18" s="93"/>
      <c r="F18" s="93"/>
      <c r="G18" s="93"/>
      <c r="H18" s="93"/>
      <c r="I18" s="93"/>
      <c r="J18" s="93"/>
      <c r="K18" s="94"/>
    </row>
    <row r="19" spans="1:11">
      <c r="A19" s="95"/>
      <c r="B19" s="95"/>
      <c r="C19" s="95"/>
      <c r="D19" s="95"/>
      <c r="E19" s="95"/>
      <c r="F19" s="95"/>
      <c r="G19" s="95"/>
      <c r="H19" s="95"/>
      <c r="I19" s="95"/>
      <c r="J19" s="95"/>
      <c r="K19" s="95"/>
    </row>
    <row r="20" spans="1:11">
      <c r="A20" s="95"/>
      <c r="B20" s="95"/>
      <c r="C20" s="95"/>
      <c r="D20" s="95"/>
      <c r="E20" s="95"/>
      <c r="F20" s="95"/>
      <c r="G20" s="95"/>
      <c r="H20" s="95"/>
      <c r="I20" s="95"/>
      <c r="J20" s="95"/>
      <c r="K20" s="95"/>
    </row>
    <row r="21" spans="1:11">
      <c r="A21" s="95"/>
      <c r="B21" s="95"/>
      <c r="C21" s="95"/>
      <c r="D21" s="95"/>
      <c r="E21" s="95"/>
      <c r="F21" s="95"/>
      <c r="G21" s="95"/>
      <c r="H21" s="95"/>
      <c r="I21" s="95"/>
      <c r="J21" s="95"/>
      <c r="K21" s="95"/>
    </row>
    <row r="22" spans="1:11">
      <c r="A22" s="95"/>
      <c r="B22" s="95"/>
      <c r="C22" s="95"/>
      <c r="D22" s="95"/>
      <c r="E22" s="95"/>
      <c r="F22" s="95"/>
      <c r="G22" s="95"/>
      <c r="H22" s="95"/>
      <c r="I22" s="95"/>
      <c r="J22" s="95"/>
      <c r="K22" s="95"/>
    </row>
    <row r="23" spans="1:11">
      <c r="A23" s="95"/>
      <c r="B23" s="95"/>
      <c r="C23" s="95"/>
      <c r="D23" s="95"/>
      <c r="E23" s="95"/>
      <c r="F23" s="95"/>
      <c r="G23" s="95"/>
      <c r="H23" s="95"/>
      <c r="I23" s="95"/>
      <c r="J23" s="95"/>
      <c r="K23" s="95"/>
    </row>
  </sheetData>
  <mergeCells count="19">
    <mergeCell ref="A1:K1"/>
    <mergeCell ref="B2:K2"/>
    <mergeCell ref="B3:K3"/>
    <mergeCell ref="B4:K4"/>
    <mergeCell ref="B5:K5"/>
    <mergeCell ref="B6:K6"/>
    <mergeCell ref="A7:K7"/>
    <mergeCell ref="B8:I8"/>
    <mergeCell ref="B9:I9"/>
    <mergeCell ref="B10:I10"/>
    <mergeCell ref="B11:I11"/>
    <mergeCell ref="B12:I12"/>
    <mergeCell ref="A18:K18"/>
    <mergeCell ref="A19:K23"/>
    <mergeCell ref="B13:I13"/>
    <mergeCell ref="B14:I14"/>
    <mergeCell ref="B15:I15"/>
    <mergeCell ref="B16:I16"/>
    <mergeCell ref="B17:I17"/>
  </mergeCells>
  <conditionalFormatting sqref="K17">
    <cfRule type="expression" dxfId="1" priority="1" stopIfTrue="1">
      <formula>DESONERACAO="não"</formula>
    </cfRule>
  </conditionalFormatting>
  <dataValidations count="3">
    <dataValidation type="decimal" allowBlank="1" showErrorMessage="1" errorTitle="Erro de valores" error="Digite um valor entre 0% e 100%" sqref="K9:K14" xr:uid="{23B839BE-5642-4B40-94D9-ACE6F0147403}">
      <formula1>0</formula1>
      <formula2>1</formula2>
    </dataValidation>
    <dataValidation type="decimal" allowBlank="1" showErrorMessage="1" errorTitle="Erro de valores" error="Digite um valor maior do que 0." sqref="K15" xr:uid="{D2B4D82D-F159-484E-8512-FFDFA917F071}">
      <formula1>0</formula1>
      <formula2>1</formula2>
    </dataValidation>
    <dataValidation operator="greaterThanOrEqual" allowBlank="1" showErrorMessage="1" errorTitle="Erro de valores" error="Digite um valor igual a 0% ou 2%." sqref="K16" xr:uid="{AB194E74-12F4-469E-8D09-F797DCF16A4F}">
      <formula1>0</formula1>
      <formula2>0</formula2>
    </dataValidation>
  </dataValidations>
  <pageMargins left="0.51181102362204722" right="0.51181102362204722" top="0.78740157480314965" bottom="0.78740157480314965" header="0.31496062992125984" footer="0.31496062992125984"/>
  <pageSetup paperSize="9" scale="90" orientation="portrait" horizontalDpi="0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4EED76-9E76-4073-A7E5-6BA7C2F35555}">
  <dimension ref="A1:K23"/>
  <sheetViews>
    <sheetView topLeftCell="A4" workbookViewId="0">
      <selection activeCell="K17" sqref="K17"/>
    </sheetView>
  </sheetViews>
  <sheetFormatPr defaultRowHeight="15"/>
  <cols>
    <col min="1" max="1" width="16.5703125" customWidth="1"/>
    <col min="2" max="2" width="9.140625" customWidth="1"/>
    <col min="8" max="8" width="2.28515625" customWidth="1"/>
    <col min="9" max="9" width="1.5703125" hidden="1" customWidth="1"/>
    <col min="10" max="10" width="11.85546875" customWidth="1"/>
    <col min="11" max="11" width="15.140625" customWidth="1"/>
  </cols>
  <sheetData>
    <row r="1" spans="1:11" ht="47.25" customHeight="1">
      <c r="A1" s="106" t="s">
        <v>99</v>
      </c>
      <c r="B1" s="107"/>
      <c r="C1" s="107"/>
      <c r="D1" s="107"/>
      <c r="E1" s="107"/>
      <c r="F1" s="107"/>
      <c r="G1" s="107"/>
      <c r="H1" s="107"/>
      <c r="I1" s="107"/>
      <c r="J1" s="107"/>
      <c r="K1" s="108"/>
    </row>
    <row r="2" spans="1:11" ht="42" customHeight="1">
      <c r="A2" s="6" t="str">
        <f>'PLANILHA ORÇAMENTÁRIA'!A3</f>
        <v>OBRA:</v>
      </c>
      <c r="B2" s="109" t="str">
        <f>'PLANILHA ORÇAMENTÁRIA'!B3:H3</f>
        <v xml:space="preserve"> CONTRATAÇÃO DE OBRAS DE PAVIMENTAÇÃO COM LAJOTAS DE CONCRETO NA RUA ANSELMO FENALI CREPALDI, ESTRADA URBANA MG-19 E RUA LUCIANO SPADER, COM EXTENSÃO TOTAL 528 METROS LINEARES.</v>
      </c>
      <c r="C2" s="110"/>
      <c r="D2" s="110"/>
      <c r="E2" s="110"/>
      <c r="F2" s="110"/>
      <c r="G2" s="110"/>
      <c r="H2" s="110"/>
      <c r="I2" s="110"/>
      <c r="J2" s="110"/>
      <c r="K2" s="111"/>
    </row>
    <row r="3" spans="1:11" ht="30" customHeight="1">
      <c r="A3" s="6" t="str">
        <f>'PLANILHA ORÇAMENTÁRIA'!A4</f>
        <v>CE nº</v>
      </c>
      <c r="B3" s="112" t="str">
        <f>'PLANILHA ORÇAMENTÁRIA'!B4</f>
        <v>10/2026/PMMG</v>
      </c>
      <c r="C3" s="113"/>
      <c r="D3" s="113"/>
      <c r="E3" s="113"/>
      <c r="F3" s="113"/>
      <c r="G3" s="113"/>
      <c r="H3" s="113"/>
      <c r="I3" s="113"/>
      <c r="J3" s="113"/>
      <c r="K3" s="114"/>
    </row>
    <row r="4" spans="1:11" ht="30" customHeight="1">
      <c r="A4" s="6" t="str">
        <f>'PLANILHA ORÇAMENTÁRIA'!A5</f>
        <v>Valor Total:</v>
      </c>
      <c r="B4" s="115">
        <f>'PLANILHA ORÇAMENTÁRIA'!B5:H5</f>
        <v>0</v>
      </c>
      <c r="C4" s="116"/>
      <c r="D4" s="116"/>
      <c r="E4" s="116"/>
      <c r="F4" s="116"/>
      <c r="G4" s="116"/>
      <c r="H4" s="116"/>
      <c r="I4" s="116"/>
      <c r="J4" s="116"/>
      <c r="K4" s="117"/>
    </row>
    <row r="5" spans="1:11" ht="30" customHeight="1">
      <c r="A5" s="6" t="str">
        <f>'PLANILHA ORÇAMENTÁRIA'!A6</f>
        <v>Razão Social:</v>
      </c>
      <c r="B5" s="118" t="str">
        <f>'PLANILHA ORÇAMENTÁRIA'!B6</f>
        <v>XXXXXXXXXXXXXXXXX</v>
      </c>
      <c r="C5" s="119"/>
      <c r="D5" s="119"/>
      <c r="E5" s="119"/>
      <c r="F5" s="119"/>
      <c r="G5" s="119"/>
      <c r="H5" s="119"/>
      <c r="I5" s="119"/>
      <c r="J5" s="119"/>
      <c r="K5" s="120"/>
    </row>
    <row r="6" spans="1:11" ht="30" customHeight="1">
      <c r="A6" s="6" t="str">
        <f>'PLANILHA ORÇAMENTÁRIA'!A7</f>
        <v>CNPJ/MF:</v>
      </c>
      <c r="B6" s="98">
        <f>'PLANILHA ORÇAMENTÁRIA'!B7</f>
        <v>0</v>
      </c>
      <c r="C6" s="99"/>
      <c r="D6" s="99"/>
      <c r="E6" s="99"/>
      <c r="F6" s="99"/>
      <c r="G6" s="99"/>
      <c r="H6" s="99"/>
      <c r="I6" s="99"/>
      <c r="J6" s="99"/>
      <c r="K6" s="100"/>
    </row>
    <row r="7" spans="1:11" ht="24.95" customHeight="1">
      <c r="A7" s="101"/>
      <c r="B7" s="102"/>
      <c r="C7" s="102"/>
      <c r="D7" s="102"/>
      <c r="E7" s="102"/>
      <c r="F7" s="102"/>
      <c r="G7" s="102"/>
      <c r="H7" s="102"/>
      <c r="I7" s="102"/>
      <c r="J7" s="102"/>
      <c r="K7" s="103"/>
    </row>
    <row r="8" spans="1:11" ht="39.950000000000003" customHeight="1">
      <c r="A8" s="15" t="s">
        <v>42</v>
      </c>
      <c r="B8" s="104" t="s">
        <v>43</v>
      </c>
      <c r="C8" s="104"/>
      <c r="D8" s="104"/>
      <c r="E8" s="104"/>
      <c r="F8" s="104"/>
      <c r="G8" s="104"/>
      <c r="H8" s="104"/>
      <c r="I8" s="105"/>
      <c r="J8" s="19" t="s">
        <v>28</v>
      </c>
      <c r="K8" s="20" t="s">
        <v>29</v>
      </c>
    </row>
    <row r="9" spans="1:11" ht="39.950000000000003" customHeight="1">
      <c r="A9" s="5">
        <v>1</v>
      </c>
      <c r="B9" s="90" t="s">
        <v>41</v>
      </c>
      <c r="C9" s="91"/>
      <c r="D9" s="91"/>
      <c r="E9" s="91"/>
      <c r="F9" s="91"/>
      <c r="G9" s="91"/>
      <c r="H9" s="91"/>
      <c r="I9" s="91"/>
      <c r="J9" s="7" t="s">
        <v>33</v>
      </c>
      <c r="K9" s="8">
        <v>1.4999999999999999E-2</v>
      </c>
    </row>
    <row r="10" spans="1:11" ht="39.950000000000003" customHeight="1">
      <c r="A10" s="5">
        <v>2</v>
      </c>
      <c r="B10" s="90" t="s">
        <v>40</v>
      </c>
      <c r="C10" s="91"/>
      <c r="D10" s="91"/>
      <c r="E10" s="91"/>
      <c r="F10" s="91"/>
      <c r="G10" s="91"/>
      <c r="H10" s="91"/>
      <c r="I10" s="91"/>
      <c r="J10" s="7" t="s">
        <v>44</v>
      </c>
      <c r="K10" s="8">
        <v>3.0000000000000001E-3</v>
      </c>
    </row>
    <row r="11" spans="1:11" ht="39.950000000000003" customHeight="1">
      <c r="A11" s="5">
        <v>3</v>
      </c>
      <c r="B11" s="90" t="s">
        <v>34</v>
      </c>
      <c r="C11" s="91"/>
      <c r="D11" s="91"/>
      <c r="E11" s="91"/>
      <c r="F11" s="91"/>
      <c r="G11" s="91"/>
      <c r="H11" s="91"/>
      <c r="I11" s="91"/>
      <c r="J11" s="7" t="s">
        <v>37</v>
      </c>
      <c r="K11" s="8">
        <v>8.0000000000000002E-3</v>
      </c>
    </row>
    <row r="12" spans="1:11" ht="39.950000000000003" customHeight="1">
      <c r="A12" s="5">
        <v>4</v>
      </c>
      <c r="B12" s="90" t="s">
        <v>35</v>
      </c>
      <c r="C12" s="91"/>
      <c r="D12" s="91"/>
      <c r="E12" s="91"/>
      <c r="F12" s="91"/>
      <c r="G12" s="91"/>
      <c r="H12" s="91"/>
      <c r="I12" s="91"/>
      <c r="J12" s="7" t="s">
        <v>38</v>
      </c>
      <c r="K12" s="8">
        <v>8.5000000000000006E-3</v>
      </c>
    </row>
    <row r="13" spans="1:11" ht="39.950000000000003" customHeight="1">
      <c r="A13" s="5">
        <v>5</v>
      </c>
      <c r="B13" s="90" t="s">
        <v>36</v>
      </c>
      <c r="C13" s="91"/>
      <c r="D13" s="91"/>
      <c r="E13" s="91"/>
      <c r="F13" s="91"/>
      <c r="G13" s="91"/>
      <c r="H13" s="91"/>
      <c r="I13" s="91"/>
      <c r="J13" s="7" t="s">
        <v>39</v>
      </c>
      <c r="K13" s="8">
        <v>4.8599999999999997E-2</v>
      </c>
    </row>
    <row r="14" spans="1:11" ht="39.950000000000003" customHeight="1">
      <c r="A14" s="5">
        <v>6</v>
      </c>
      <c r="B14" s="90" t="s">
        <v>45</v>
      </c>
      <c r="C14" s="91"/>
      <c r="D14" s="91"/>
      <c r="E14" s="91"/>
      <c r="F14" s="91"/>
      <c r="G14" s="91"/>
      <c r="H14" s="91"/>
      <c r="I14" s="91"/>
      <c r="J14" s="7" t="s">
        <v>30</v>
      </c>
      <c r="K14" s="8">
        <v>3.6499999999999998E-2</v>
      </c>
    </row>
    <row r="15" spans="1:11" ht="39.950000000000003" customHeight="1">
      <c r="A15" s="5">
        <v>7</v>
      </c>
      <c r="B15" s="90" t="s">
        <v>46</v>
      </c>
      <c r="C15" s="91"/>
      <c r="D15" s="91"/>
      <c r="E15" s="91"/>
      <c r="F15" s="91"/>
      <c r="G15" s="91"/>
      <c r="H15" s="91"/>
      <c r="I15" s="91"/>
      <c r="J15" s="7" t="s">
        <v>31</v>
      </c>
      <c r="K15" s="9">
        <v>0.02</v>
      </c>
    </row>
    <row r="16" spans="1:11" ht="39.950000000000003" customHeight="1">
      <c r="A16" s="5">
        <v>8</v>
      </c>
      <c r="B16" s="90" t="s">
        <v>47</v>
      </c>
      <c r="C16" s="91"/>
      <c r="D16" s="91"/>
      <c r="E16" s="91"/>
      <c r="F16" s="91"/>
      <c r="G16" s="91"/>
      <c r="H16" s="91"/>
      <c r="I16" s="91"/>
      <c r="J16" s="7" t="s">
        <v>48</v>
      </c>
      <c r="K16" s="9">
        <v>0</v>
      </c>
    </row>
    <row r="17" spans="1:11" ht="39.950000000000003" customHeight="1">
      <c r="A17" s="5">
        <v>9</v>
      </c>
      <c r="B17" s="96" t="s">
        <v>50</v>
      </c>
      <c r="C17" s="97"/>
      <c r="D17" s="97"/>
      <c r="E17" s="97"/>
      <c r="F17" s="97"/>
      <c r="G17" s="97"/>
      <c r="H17" s="97"/>
      <c r="I17" s="97"/>
      <c r="J17" s="10" t="s">
        <v>32</v>
      </c>
      <c r="K17" s="11">
        <f>((1+K9+K10+K11) * (1+K12) * (1+K13)) / (1-K14-K15-K16) -1</f>
        <v>0.1499824489666135</v>
      </c>
    </row>
    <row r="18" spans="1:11" ht="24.95" customHeight="1">
      <c r="A18" s="92" t="s">
        <v>49</v>
      </c>
      <c r="B18" s="93"/>
      <c r="C18" s="93"/>
      <c r="D18" s="93"/>
      <c r="E18" s="93"/>
      <c r="F18" s="93"/>
      <c r="G18" s="93"/>
      <c r="H18" s="93"/>
      <c r="I18" s="93"/>
      <c r="J18" s="93"/>
      <c r="K18" s="94"/>
    </row>
    <row r="19" spans="1:11">
      <c r="A19" s="95"/>
      <c r="B19" s="95"/>
      <c r="C19" s="95"/>
      <c r="D19" s="95"/>
      <c r="E19" s="95"/>
      <c r="F19" s="95"/>
      <c r="G19" s="95"/>
      <c r="H19" s="95"/>
      <c r="I19" s="95"/>
      <c r="J19" s="95"/>
      <c r="K19" s="95"/>
    </row>
    <row r="20" spans="1:11">
      <c r="A20" s="95"/>
      <c r="B20" s="95"/>
      <c r="C20" s="95"/>
      <c r="D20" s="95"/>
      <c r="E20" s="95"/>
      <c r="F20" s="95"/>
      <c r="G20" s="95"/>
      <c r="H20" s="95"/>
      <c r="I20" s="95"/>
      <c r="J20" s="95"/>
      <c r="K20" s="95"/>
    </row>
    <row r="21" spans="1:11">
      <c r="A21" s="95"/>
      <c r="B21" s="95"/>
      <c r="C21" s="95"/>
      <c r="D21" s="95"/>
      <c r="E21" s="95"/>
      <c r="F21" s="95"/>
      <c r="G21" s="95"/>
      <c r="H21" s="95"/>
      <c r="I21" s="95"/>
      <c r="J21" s="95"/>
      <c r="K21" s="95"/>
    </row>
    <row r="22" spans="1:11">
      <c r="A22" s="95"/>
      <c r="B22" s="95"/>
      <c r="C22" s="95"/>
      <c r="D22" s="95"/>
      <c r="E22" s="95"/>
      <c r="F22" s="95"/>
      <c r="G22" s="95"/>
      <c r="H22" s="95"/>
      <c r="I22" s="95"/>
      <c r="J22" s="95"/>
      <c r="K22" s="95"/>
    </row>
    <row r="23" spans="1:11">
      <c r="A23" s="95"/>
      <c r="B23" s="95"/>
      <c r="C23" s="95"/>
      <c r="D23" s="95"/>
      <c r="E23" s="95"/>
      <c r="F23" s="95"/>
      <c r="G23" s="95"/>
      <c r="H23" s="95"/>
      <c r="I23" s="95"/>
      <c r="J23" s="95"/>
      <c r="K23" s="95"/>
    </row>
  </sheetData>
  <mergeCells count="19">
    <mergeCell ref="A19:K23"/>
    <mergeCell ref="B13:I13"/>
    <mergeCell ref="B14:I14"/>
    <mergeCell ref="B15:I15"/>
    <mergeCell ref="B16:I16"/>
    <mergeCell ref="B17:I17"/>
    <mergeCell ref="A18:K18"/>
    <mergeCell ref="B12:I12"/>
    <mergeCell ref="A1:K1"/>
    <mergeCell ref="B2:K2"/>
    <mergeCell ref="B3:K3"/>
    <mergeCell ref="B4:K4"/>
    <mergeCell ref="B5:K5"/>
    <mergeCell ref="B6:K6"/>
    <mergeCell ref="A7:K7"/>
    <mergeCell ref="B8:I8"/>
    <mergeCell ref="B9:I9"/>
    <mergeCell ref="B10:I10"/>
    <mergeCell ref="B11:I11"/>
  </mergeCells>
  <conditionalFormatting sqref="K17">
    <cfRule type="expression" dxfId="0" priority="1" stopIfTrue="1">
      <formula>DESONERACAO="não"</formula>
    </cfRule>
  </conditionalFormatting>
  <dataValidations count="3">
    <dataValidation operator="greaterThanOrEqual" allowBlank="1" showErrorMessage="1" errorTitle="Erro de valores" error="Digite um valor igual a 0% ou 2%." sqref="K16" xr:uid="{4B1C6783-7453-406E-BB3D-C6FA73CC3FE1}">
      <formula1>0</formula1>
      <formula2>0</formula2>
    </dataValidation>
    <dataValidation type="decimal" allowBlank="1" showErrorMessage="1" errorTitle="Erro de valores" error="Digite um valor maior do que 0." sqref="K15" xr:uid="{532C2B56-AF06-475A-A754-CBB665795598}">
      <formula1>0</formula1>
      <formula2>1</formula2>
    </dataValidation>
    <dataValidation type="decimal" allowBlank="1" showErrorMessage="1" errorTitle="Erro de valores" error="Digite um valor entre 0% e 100%" sqref="K9:K14" xr:uid="{5E3A12D7-E310-40BE-8B11-CA9F8C021176}">
      <formula1>0</formula1>
      <formula2>1</formula2>
    </dataValidation>
  </dataValidations>
  <pageMargins left="0.51181102362204722" right="0.51181102362204722" top="0.78740157480314965" bottom="0.78740157480314965" header="0.31496062992125984" footer="0.31496062992125984"/>
  <pageSetup paperSize="9" scale="90" orientation="portrait" horizontalDpi="0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F5B053-E466-4D25-990E-FB4A27DCABEA}">
  <dimension ref="A1:J33"/>
  <sheetViews>
    <sheetView topLeftCell="A10" workbookViewId="0">
      <selection activeCell="N11" sqref="N11"/>
    </sheetView>
  </sheetViews>
  <sheetFormatPr defaultRowHeight="15"/>
  <cols>
    <col min="1" max="1" width="16.28515625" bestFit="1" customWidth="1"/>
    <col min="9" max="9" width="18.28515625" customWidth="1"/>
    <col min="10" max="10" width="20.140625" customWidth="1"/>
  </cols>
  <sheetData>
    <row r="1" spans="1:10" ht="47.25" customHeight="1">
      <c r="A1" s="144" t="s">
        <v>83</v>
      </c>
      <c r="B1" s="144"/>
      <c r="C1" s="144"/>
      <c r="D1" s="144"/>
      <c r="E1" s="144"/>
      <c r="F1" s="144"/>
      <c r="G1" s="144"/>
      <c r="H1" s="144"/>
      <c r="I1" s="144"/>
      <c r="J1" s="144"/>
    </row>
    <row r="2" spans="1:10" ht="42" customHeight="1">
      <c r="A2" s="6" t="s">
        <v>5</v>
      </c>
      <c r="B2" s="145" t="str">
        <f>'PLANILHA ORÇAMENTÁRIA'!B3:H3</f>
        <v xml:space="preserve"> CONTRATAÇÃO DE OBRAS DE PAVIMENTAÇÃO COM LAJOTAS DE CONCRETO NA RUA ANSELMO FENALI CREPALDI, ESTRADA URBANA MG-19 E RUA LUCIANO SPADER, COM EXTENSÃO TOTAL 528 METROS LINEARES.</v>
      </c>
      <c r="C2" s="145"/>
      <c r="D2" s="145"/>
      <c r="E2" s="145"/>
      <c r="F2" s="145"/>
      <c r="G2" s="145"/>
      <c r="H2" s="145"/>
      <c r="I2" s="145"/>
      <c r="J2" s="145"/>
    </row>
    <row r="3" spans="1:10" ht="30" customHeight="1">
      <c r="A3" s="3" t="str">
        <f>'PLANILHA ORÇAMENTÁRIA'!A4</f>
        <v>CE nº</v>
      </c>
      <c r="B3" s="112" t="str">
        <f>'PLANILHA ORÇAMENTÁRIA'!B4:H4</f>
        <v>10/2026/PMMG</v>
      </c>
      <c r="C3" s="113"/>
      <c r="D3" s="113"/>
      <c r="E3" s="113"/>
      <c r="F3" s="113"/>
      <c r="G3" s="113"/>
      <c r="H3" s="113"/>
      <c r="I3" s="113"/>
      <c r="J3" s="114"/>
    </row>
    <row r="4" spans="1:10" ht="30" customHeight="1">
      <c r="A4" s="6" t="s">
        <v>26</v>
      </c>
      <c r="B4" s="146" t="str">
        <f>'PLANILHA ORÇAMENTÁRIA'!B6</f>
        <v>XXXXXXXXXXXXXXXXX</v>
      </c>
      <c r="C4" s="146"/>
      <c r="D4" s="146"/>
      <c r="E4" s="146"/>
      <c r="F4" s="146"/>
      <c r="G4" s="146"/>
      <c r="H4" s="146"/>
      <c r="I4" s="146"/>
      <c r="J4" s="146"/>
    </row>
    <row r="5" spans="1:10" ht="30" customHeight="1">
      <c r="A5" s="6" t="s">
        <v>27</v>
      </c>
      <c r="B5" s="142">
        <f>'PLANILHA ORÇAMENTÁRIA'!B7</f>
        <v>0</v>
      </c>
      <c r="C5" s="142"/>
      <c r="D5" s="142"/>
      <c r="E5" s="142"/>
      <c r="F5" s="142"/>
      <c r="G5" s="142"/>
      <c r="H5" s="142"/>
      <c r="I5" s="142"/>
      <c r="J5" s="142"/>
    </row>
    <row r="6" spans="1:10" ht="24.95" customHeight="1">
      <c r="A6" s="143"/>
      <c r="B6" s="143"/>
      <c r="C6" s="143"/>
      <c r="D6" s="143"/>
      <c r="E6" s="143"/>
      <c r="F6" s="143"/>
      <c r="G6" s="143"/>
      <c r="H6" s="143"/>
      <c r="I6" s="143"/>
      <c r="J6" s="143"/>
    </row>
    <row r="7" spans="1:10" ht="39.950000000000003" customHeight="1">
      <c r="A7" s="139" t="s">
        <v>51</v>
      </c>
      <c r="B7" s="140"/>
      <c r="C7" s="140"/>
      <c r="D7" s="140"/>
      <c r="E7" s="140"/>
      <c r="F7" s="140"/>
      <c r="G7" s="140"/>
      <c r="H7" s="140"/>
      <c r="I7" s="141"/>
      <c r="J7" s="16" t="s">
        <v>52</v>
      </c>
    </row>
    <row r="8" spans="1:10" ht="18" customHeight="1">
      <c r="A8" s="137" t="s">
        <v>54</v>
      </c>
      <c r="B8" s="122" t="s">
        <v>63</v>
      </c>
      <c r="C8" s="122"/>
      <c r="D8" s="122"/>
      <c r="E8" s="122"/>
      <c r="F8" s="122"/>
      <c r="G8" s="122"/>
      <c r="H8" s="122"/>
      <c r="I8" s="122"/>
      <c r="J8" s="13">
        <v>0</v>
      </c>
    </row>
    <row r="9" spans="1:10" ht="18" customHeight="1">
      <c r="A9" s="137"/>
      <c r="B9" s="122" t="s">
        <v>64</v>
      </c>
      <c r="C9" s="122"/>
      <c r="D9" s="122"/>
      <c r="E9" s="122"/>
      <c r="F9" s="122"/>
      <c r="G9" s="122"/>
      <c r="H9" s="122"/>
      <c r="I9" s="122"/>
      <c r="J9" s="13">
        <v>0</v>
      </c>
    </row>
    <row r="10" spans="1:10" ht="18" customHeight="1">
      <c r="A10" s="137"/>
      <c r="B10" s="122" t="s">
        <v>65</v>
      </c>
      <c r="C10" s="122"/>
      <c r="D10" s="122"/>
      <c r="E10" s="122"/>
      <c r="F10" s="122"/>
      <c r="G10" s="122"/>
      <c r="H10" s="122"/>
      <c r="I10" s="122"/>
      <c r="J10" s="13">
        <v>0</v>
      </c>
    </row>
    <row r="11" spans="1:10" ht="18" customHeight="1">
      <c r="A11" s="137"/>
      <c r="B11" s="122" t="s">
        <v>66</v>
      </c>
      <c r="C11" s="122"/>
      <c r="D11" s="122"/>
      <c r="E11" s="122"/>
      <c r="F11" s="122"/>
      <c r="G11" s="122"/>
      <c r="H11" s="122"/>
      <c r="I11" s="122"/>
      <c r="J11" s="13">
        <v>0</v>
      </c>
    </row>
    <row r="12" spans="1:10" ht="18" customHeight="1">
      <c r="A12" s="137"/>
      <c r="B12" s="122" t="s">
        <v>67</v>
      </c>
      <c r="C12" s="122"/>
      <c r="D12" s="122"/>
      <c r="E12" s="122"/>
      <c r="F12" s="122"/>
      <c r="G12" s="122"/>
      <c r="H12" s="122"/>
      <c r="I12" s="122"/>
      <c r="J12" s="13">
        <v>0</v>
      </c>
    </row>
    <row r="13" spans="1:10" ht="18" customHeight="1">
      <c r="A13" s="137"/>
      <c r="B13" s="122" t="s">
        <v>68</v>
      </c>
      <c r="C13" s="122"/>
      <c r="D13" s="122"/>
      <c r="E13" s="122"/>
      <c r="F13" s="122"/>
      <c r="G13" s="122"/>
      <c r="H13" s="122"/>
      <c r="I13" s="122"/>
      <c r="J13" s="13">
        <v>0</v>
      </c>
    </row>
    <row r="14" spans="1:10" ht="18" customHeight="1">
      <c r="A14" s="137"/>
      <c r="B14" s="122" t="s">
        <v>69</v>
      </c>
      <c r="C14" s="122"/>
      <c r="D14" s="122"/>
      <c r="E14" s="122"/>
      <c r="F14" s="122"/>
      <c r="G14" s="122"/>
      <c r="H14" s="122"/>
      <c r="I14" s="122"/>
      <c r="J14" s="13">
        <v>0</v>
      </c>
    </row>
    <row r="15" spans="1:10" ht="18" customHeight="1">
      <c r="A15" s="137"/>
      <c r="B15" s="122" t="s">
        <v>70</v>
      </c>
      <c r="C15" s="122"/>
      <c r="D15" s="122"/>
      <c r="E15" s="122"/>
      <c r="F15" s="122"/>
      <c r="G15" s="122"/>
      <c r="H15" s="122"/>
      <c r="I15" s="122"/>
      <c r="J15" s="13">
        <v>0</v>
      </c>
    </row>
    <row r="16" spans="1:10" ht="18" customHeight="1">
      <c r="A16" s="137"/>
      <c r="B16" s="134" t="s">
        <v>71</v>
      </c>
      <c r="C16" s="135"/>
      <c r="D16" s="135"/>
      <c r="E16" s="135"/>
      <c r="F16" s="135"/>
      <c r="G16" s="135"/>
      <c r="H16" s="135"/>
      <c r="I16" s="136"/>
      <c r="J16" s="13">
        <v>0</v>
      </c>
    </row>
    <row r="17" spans="1:10" ht="24.95" customHeight="1">
      <c r="A17" s="137"/>
      <c r="B17" s="123" t="s">
        <v>55</v>
      </c>
      <c r="C17" s="123"/>
      <c r="D17" s="123"/>
      <c r="E17" s="123"/>
      <c r="F17" s="123"/>
      <c r="G17" s="123"/>
      <c r="H17" s="123"/>
      <c r="I17" s="123"/>
      <c r="J17" s="17">
        <f>SUM(J8:J16)</f>
        <v>0</v>
      </c>
    </row>
    <row r="18" spans="1:10" ht="18" customHeight="1">
      <c r="A18" s="124" t="s">
        <v>56</v>
      </c>
      <c r="B18" s="128" t="s">
        <v>72</v>
      </c>
      <c r="C18" s="129"/>
      <c r="D18" s="129"/>
      <c r="E18" s="129"/>
      <c r="F18" s="129"/>
      <c r="G18" s="129"/>
      <c r="H18" s="129"/>
      <c r="I18" s="130"/>
      <c r="J18" s="13">
        <v>0</v>
      </c>
    </row>
    <row r="19" spans="1:10" ht="18" customHeight="1">
      <c r="A19" s="125"/>
      <c r="B19" s="128" t="s">
        <v>73</v>
      </c>
      <c r="C19" s="129"/>
      <c r="D19" s="129"/>
      <c r="E19" s="129"/>
      <c r="F19" s="129"/>
      <c r="G19" s="129"/>
      <c r="H19" s="129"/>
      <c r="I19" s="130"/>
      <c r="J19" s="13">
        <v>0</v>
      </c>
    </row>
    <row r="20" spans="1:10" ht="18" customHeight="1">
      <c r="A20" s="125"/>
      <c r="B20" s="128" t="s">
        <v>74</v>
      </c>
      <c r="C20" s="129"/>
      <c r="D20" s="129"/>
      <c r="E20" s="129"/>
      <c r="F20" s="129"/>
      <c r="G20" s="129"/>
      <c r="H20" s="129"/>
      <c r="I20" s="130"/>
      <c r="J20" s="13">
        <v>0</v>
      </c>
    </row>
    <row r="21" spans="1:10" ht="18" customHeight="1">
      <c r="A21" s="125"/>
      <c r="B21" s="128" t="s">
        <v>75</v>
      </c>
      <c r="C21" s="129"/>
      <c r="D21" s="129"/>
      <c r="E21" s="129"/>
      <c r="F21" s="129"/>
      <c r="G21" s="129"/>
      <c r="H21" s="129"/>
      <c r="I21" s="130"/>
      <c r="J21" s="13">
        <v>0</v>
      </c>
    </row>
    <row r="22" spans="1:10" ht="25.5" customHeight="1">
      <c r="A22" s="125"/>
      <c r="B22" s="128" t="s">
        <v>76</v>
      </c>
      <c r="C22" s="129"/>
      <c r="D22" s="129"/>
      <c r="E22" s="129"/>
      <c r="F22" s="129"/>
      <c r="G22" s="129"/>
      <c r="H22" s="129"/>
      <c r="I22" s="130"/>
      <c r="J22" s="13">
        <v>0</v>
      </c>
    </row>
    <row r="23" spans="1:10" ht="24.95" customHeight="1">
      <c r="A23" s="126"/>
      <c r="B23" s="131" t="s">
        <v>53</v>
      </c>
      <c r="C23" s="132"/>
      <c r="D23" s="132"/>
      <c r="E23" s="132"/>
      <c r="F23" s="132"/>
      <c r="G23" s="132"/>
      <c r="H23" s="132"/>
      <c r="I23" s="133"/>
      <c r="J23" s="17">
        <f>SUM(J18:J22)</f>
        <v>0</v>
      </c>
    </row>
    <row r="24" spans="1:10" ht="18" customHeight="1">
      <c r="A24" s="124" t="s">
        <v>59</v>
      </c>
      <c r="B24" s="122" t="s">
        <v>77</v>
      </c>
      <c r="C24" s="122"/>
      <c r="D24" s="122"/>
      <c r="E24" s="122"/>
      <c r="F24" s="122"/>
      <c r="G24" s="122"/>
      <c r="H24" s="122"/>
      <c r="I24" s="122"/>
      <c r="J24" s="13">
        <v>0</v>
      </c>
    </row>
    <row r="25" spans="1:10" ht="18" customHeight="1">
      <c r="A25" s="125"/>
      <c r="B25" s="122" t="s">
        <v>78</v>
      </c>
      <c r="C25" s="122"/>
      <c r="D25" s="122"/>
      <c r="E25" s="122"/>
      <c r="F25" s="122"/>
      <c r="G25" s="122"/>
      <c r="H25" s="122"/>
      <c r="I25" s="122"/>
      <c r="J25" s="13">
        <v>0</v>
      </c>
    </row>
    <row r="26" spans="1:10" ht="18" customHeight="1">
      <c r="A26" s="125"/>
      <c r="B26" s="122" t="s">
        <v>79</v>
      </c>
      <c r="C26" s="122"/>
      <c r="D26" s="122"/>
      <c r="E26" s="122"/>
      <c r="F26" s="122"/>
      <c r="G26" s="122"/>
      <c r="H26" s="122"/>
      <c r="I26" s="122"/>
      <c r="J26" s="13">
        <v>0</v>
      </c>
    </row>
    <row r="27" spans="1:10" ht="24.95" customHeight="1">
      <c r="A27" s="126"/>
      <c r="B27" s="123" t="s">
        <v>57</v>
      </c>
      <c r="C27" s="123"/>
      <c r="D27" s="123"/>
      <c r="E27" s="123"/>
      <c r="F27" s="123"/>
      <c r="G27" s="123"/>
      <c r="H27" s="123"/>
      <c r="I27" s="123"/>
      <c r="J27" s="17">
        <f>SUM(J24:J26)</f>
        <v>0</v>
      </c>
    </row>
    <row r="28" spans="1:10" ht="18" customHeight="1">
      <c r="A28" s="124" t="s">
        <v>60</v>
      </c>
      <c r="B28" s="122" t="s">
        <v>80</v>
      </c>
      <c r="C28" s="122"/>
      <c r="D28" s="122"/>
      <c r="E28" s="122"/>
      <c r="F28" s="122"/>
      <c r="G28" s="122"/>
      <c r="H28" s="122"/>
      <c r="I28" s="122"/>
      <c r="J28" s="13">
        <v>0</v>
      </c>
    </row>
    <row r="29" spans="1:10" ht="18" customHeight="1">
      <c r="A29" s="125"/>
      <c r="B29" s="122" t="s">
        <v>81</v>
      </c>
      <c r="C29" s="122"/>
      <c r="D29" s="122"/>
      <c r="E29" s="122"/>
      <c r="F29" s="122"/>
      <c r="G29" s="122"/>
      <c r="H29" s="122"/>
      <c r="I29" s="122"/>
      <c r="J29" s="13">
        <v>0</v>
      </c>
    </row>
    <row r="30" spans="1:10" ht="24.95" customHeight="1">
      <c r="A30" s="126"/>
      <c r="B30" s="127" t="s">
        <v>58</v>
      </c>
      <c r="C30" s="127"/>
      <c r="D30" s="127"/>
      <c r="E30" s="127"/>
      <c r="F30" s="127"/>
      <c r="G30" s="127"/>
      <c r="H30" s="127"/>
      <c r="I30" s="127"/>
      <c r="J30" s="12">
        <f>SUM(J28:J29)</f>
        <v>0</v>
      </c>
    </row>
    <row r="31" spans="1:10" ht="20.25" customHeight="1">
      <c r="A31" s="124" t="s">
        <v>62</v>
      </c>
      <c r="B31" s="122" t="s">
        <v>82</v>
      </c>
      <c r="C31" s="122"/>
      <c r="D31" s="122"/>
      <c r="E31" s="122"/>
      <c r="F31" s="122"/>
      <c r="G31" s="122"/>
      <c r="H31" s="122"/>
      <c r="I31" s="122"/>
      <c r="J31" s="13">
        <v>0</v>
      </c>
    </row>
    <row r="32" spans="1:10" ht="24.95" customHeight="1">
      <c r="A32" s="125"/>
      <c r="B32" s="138" t="s">
        <v>61</v>
      </c>
      <c r="C32" s="138"/>
      <c r="D32" s="138"/>
      <c r="E32" s="138"/>
      <c r="F32" s="138"/>
      <c r="G32" s="138"/>
      <c r="H32" s="138"/>
      <c r="I32" s="138"/>
      <c r="J32" s="18">
        <f>SUM(J31)</f>
        <v>0</v>
      </c>
    </row>
    <row r="33" spans="1:10" ht="24.95" customHeight="1">
      <c r="A33" s="121" t="s">
        <v>24</v>
      </c>
      <c r="B33" s="121"/>
      <c r="C33" s="121"/>
      <c r="D33" s="121"/>
      <c r="E33" s="121"/>
      <c r="F33" s="121"/>
      <c r="G33" s="121"/>
      <c r="H33" s="121"/>
      <c r="I33" s="121"/>
      <c r="J33" s="14">
        <f>J17+J23+J27+J30+J32</f>
        <v>0</v>
      </c>
    </row>
  </sheetData>
  <mergeCells count="38">
    <mergeCell ref="A7:I7"/>
    <mergeCell ref="B5:J5"/>
    <mergeCell ref="A6:J6"/>
    <mergeCell ref="A1:J1"/>
    <mergeCell ref="B2:J2"/>
    <mergeCell ref="B3:J3"/>
    <mergeCell ref="B4:J4"/>
    <mergeCell ref="B16:I16"/>
    <mergeCell ref="B17:I17"/>
    <mergeCell ref="A8:A17"/>
    <mergeCell ref="B32:I32"/>
    <mergeCell ref="A31:A32"/>
    <mergeCell ref="B19:I19"/>
    <mergeCell ref="B18:I18"/>
    <mergeCell ref="B14:I14"/>
    <mergeCell ref="B15:I15"/>
    <mergeCell ref="B8:I8"/>
    <mergeCell ref="B9:I9"/>
    <mergeCell ref="B10:I10"/>
    <mergeCell ref="B11:I11"/>
    <mergeCell ref="B12:I12"/>
    <mergeCell ref="B13:I13"/>
    <mergeCell ref="A33:I33"/>
    <mergeCell ref="B29:I29"/>
    <mergeCell ref="B27:I27"/>
    <mergeCell ref="B28:I28"/>
    <mergeCell ref="A18:A23"/>
    <mergeCell ref="A24:A27"/>
    <mergeCell ref="A28:A30"/>
    <mergeCell ref="B30:I30"/>
    <mergeCell ref="B31:I31"/>
    <mergeCell ref="B24:I24"/>
    <mergeCell ref="B25:I25"/>
    <mergeCell ref="B26:I26"/>
    <mergeCell ref="B22:I22"/>
    <mergeCell ref="B23:I23"/>
    <mergeCell ref="B21:I21"/>
    <mergeCell ref="B20:I20"/>
  </mergeCells>
  <pageMargins left="0.39370078740157483" right="0.39370078740157483" top="0.78740157480314965" bottom="0.78740157480314965" header="0.31496062992125984" footer="0.31496062992125984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5</vt:i4>
      </vt:variant>
      <vt:variant>
        <vt:lpstr>Intervalos Nomeados</vt:lpstr>
      </vt:variant>
      <vt:variant>
        <vt:i4>2</vt:i4>
      </vt:variant>
    </vt:vector>
  </HeadingPairs>
  <TitlesOfParts>
    <vt:vector size="7" baseType="lpstr">
      <vt:lpstr>PLANILHA ORÇAMENTÁRIA</vt:lpstr>
      <vt:lpstr>CRONOGRAMA FISCO-FINANCEIRO</vt:lpstr>
      <vt:lpstr>BDI 1</vt:lpstr>
      <vt:lpstr>BDI 2</vt:lpstr>
      <vt:lpstr>ENCARGOS SOCIAIS</vt:lpstr>
      <vt:lpstr>'CRONOGRAMA FISCO-FINANCEIRO'!Area_de_impressao</vt:lpstr>
      <vt:lpstr>'PLANILHA ORÇAMENTÁRIA'!Area_de_impressao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2026-06-18T17:09:45Z</dcterms:modified>
</cp:coreProperties>
</file>