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5CD307AE-1849-400A-9590-2BEC1EE0C5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 ORÇAMENTÁRIA" sheetId="3" r:id="rId1"/>
    <sheet name="CRONOGRAMA FISCO-FINANCEIRO" sheetId="6" r:id="rId2"/>
    <sheet name="BDI 1" sheetId="7" r:id="rId3"/>
    <sheet name="BDI 2" sheetId="9" r:id="rId4"/>
    <sheet name="BDI 3" sheetId="10" r:id="rId5"/>
    <sheet name="ENCARGOS SOCIAIS" sheetId="8" r:id="rId6"/>
  </sheets>
  <definedNames>
    <definedName name="_xlnm.Print_Area" localSheetId="1">'CRONOGRAMA FISCO-FINANCEIRO'!$A$1:$R$18</definedName>
    <definedName name="_xlnm.Print_Area" localSheetId="0">'PLANILHA ORÇAMENTÁRIA'!$A$1:$G$61</definedName>
    <definedName name="BDI" comment="Coluna BDI" localSheetId="4">1+(INDEX(#REF!,ROW())/100)</definedName>
    <definedName name="BDI" comment="Coluna BDI">1+(INDEX(#REF!,ROW())/100)</definedName>
    <definedName name="BDI.Opcao" localSheetId="4" hidden="1">#REF!</definedName>
    <definedName name="BDI.Opcao" hidden="1">#REF!</definedName>
    <definedName name="ContraPart1" comment="Contrapartida1: coluna auxiliar para cálculo da contrapartida" localSheetId="4">#REF!-SUMIF(#REF!,"&gt;=0",#REF!)</definedName>
    <definedName name="ContraPart1" comment="Contrapartida1: coluna auxiliar para cálculo da contrapartida">#REF!-SUMIF(#REF!,"&gt;=0",#REF!)</definedName>
    <definedName name="ContraPart2" comment="Diferença entre a contrapartida efetiva menos as contrapartidas informadas pelo usuário (Fin, Física e/ou Outras Fontes)" localSheetId="4">MAX(#REF!-SUM(#REF!),0)</definedName>
    <definedName name="ContraPart2" comment="Diferença entre a contrapartida efetiva menos as contrapartidas informadas pelo usuário (Fin, Física e/ou Outras Fontes)">MAX(#REF!-SUM(#REF!),0)</definedName>
    <definedName name="DESONERACAO" localSheetId="4" hidden="1">IF(OR('BDI 3'!Import.Desoneracao="DESONERADO",'BDI 3'!Import.Desoneracao="SIM"),"SIM","NÃO")</definedName>
    <definedName name="DESONERACAO" hidden="1">IF(OR(Import.Desoneracao="DESONERADO",Import.Desoneracao="SIM"),"SIM","NÃO")</definedName>
    <definedName name="Import.Desoneracao" localSheetId="4" hidden="1">OFFSET(#REF!,0,-1)</definedName>
    <definedName name="Import.Desoneracao" hidden="1">OFFSET(#REF!,0,-1)</definedName>
    <definedName name="Item" comment="Coluna Número do Macroitem" localSheetId="4">INDEX(#REF!,ROW())</definedName>
    <definedName name="Item" comment="Coluna Número do Macroitem">INDEX(#REF!,ROW())</definedName>
    <definedName name="ListaNomes" comment="Indica os nomes dos Responsáveis Técnicos peloOrçamento, Fiscalização e Execução" localSheetId="4">#REF!</definedName>
    <definedName name="ListaNomes" comment="Indica os nomes dos Responsáveis Técnicos peloOrçamento, Fiscalização e Execução">#REF!</definedName>
    <definedName name="Macroitem" comment="Mostra o valor da Coluna Total Macroitem na linha pesquisada." localSheetId="4">INDEX(#REF!,ROW())</definedName>
    <definedName name="Macroitem" comment="Mostra o valor da Coluna Total Macroitem na linha pesquisada.">INDEX(#REF!,ROW())</definedName>
    <definedName name="Macroitem1" comment="Indica o valor da coluna Total Macroitem 1" localSheetId="4">INDEX(#REF!,ROW())</definedName>
    <definedName name="Macroitem1" comment="Indica o valor da coluna Total Macroitem 1">INDEX(#REF!,ROW())</definedName>
    <definedName name="Macroitem2" comment="Indica o valor da coluna Total Macroitem 2" localSheetId="4">INDEX(#REF!,ROW())</definedName>
    <definedName name="Macroitem2" comment="Indica o valor da coluna Total Macroitem 2">INDEX(#REF!,ROW())</definedName>
    <definedName name="Macroitem3" comment="Indica o valor da coluna Total Macroitem 3" localSheetId="4">INDEX(#REF!,ROW())</definedName>
    <definedName name="Macroitem3" comment="Indica o valor da coluna Total Macroitem 3">INDEX(#REF!,ROW())</definedName>
    <definedName name="MacroitemAc" localSheetId="4">INDEX(#REF!,ROW())</definedName>
    <definedName name="MacroitemAc">INDEX(#REF!,ROW())</definedName>
    <definedName name="MacroitemPer" localSheetId="4">INDEX(#REF!,ROW())</definedName>
    <definedName name="MacroitemPer">INDEX(#REF!,ROW())</definedName>
    <definedName name="MacroitemRet" localSheetId="4">INDEX(#REF!,ROW())</definedName>
    <definedName name="MacroitemRet">INDEX(#REF!,ROW())</definedName>
    <definedName name="matriz" localSheetId="4">#REF!</definedName>
    <definedName name="matriz">#REF!</definedName>
    <definedName name="matriz2" localSheetId="4">#REF!</definedName>
    <definedName name="matriz2">#REF!</definedName>
    <definedName name="Medicao1" comment="Indica a posicao na Tabela Matriz do BM 01" localSheetId="4">INDEX(#REF!,ROW())</definedName>
    <definedName name="Medicao1" comment="Indica a posicao na Tabela Matriz do BM 01">INDEX(#REF!,ROW())</definedName>
    <definedName name="ORÇAMENTO.BancoRef" hidden="1">'PLANILHA ORÇAMENTÁRIA'!$F$9</definedName>
    <definedName name="ORÇAMENTO.CustoUnitario" hidden="1">ROUND('PLANILHA ORÇAMENTÁRIA'!$P1,15-13*'PLANILHA ORÇAMENTÁRIA'!$AA$9)</definedName>
    <definedName name="ORÇAMENTO.PrecoUnitarioLicitado" hidden="1">'PLANILHA ORÇAMENTÁRIA'!$AG1</definedName>
    <definedName name="Quantidade" comment="Coluna Quantidade" localSheetId="4">INDEX(#REF!,ROW())</definedName>
    <definedName name="Quantidade" comment="Coluna Quantidade">INDEX(#REF!,ROW())</definedName>
    <definedName name="Quantidade1" comment="Coluna Quantidade1 (Licitados)" localSheetId="4">INDEX(#REF!,ROW())</definedName>
    <definedName name="Quantidade1" comment="Coluna Quantidade1 (Licitados)">INDEX(#REF!,ROW())</definedName>
    <definedName name="Quantidade2" comment="Coluna Quantidade2 (Reprogramado Vigente)" localSheetId="4">INDEX(#REF!,ROW())</definedName>
    <definedName name="Quantidade2" comment="Coluna Quantidade2 (Reprogramado Vigente)">INDEX(#REF!,ROW())</definedName>
    <definedName name="Quantidade3" comment="Coluna Quantidade3 (Reprogramado Proposto)" localSheetId="4">INDEX(#REF!,ROW())</definedName>
    <definedName name="Quantidade3" comment="Coluna Quantidade3 (Reprogramado Proposto)">INDEX(#REF!,ROW())</definedName>
    <definedName name="QuantidadeAc" localSheetId="4">SUM(OFFSET('BDI 3'!Medicao1,0,0,1,#REF!))</definedName>
    <definedName name="QuantidadeAc">SUM(OFFSET([0]!Medicao1,0,0,1,#REF!))</definedName>
    <definedName name="QuantidadePeriodo" localSheetId="4">INDEX('BDI 3'!TabMedicao,ROW(),#REF!)</definedName>
    <definedName name="QuantidadePeriodo">INDEX([0]!TabMedicao,ROW(),#REF!)</definedName>
    <definedName name="REFERENCIA.Descricao" hidden="1">IF(ISNUMBER('PLANILHA ORÇAMENTÁRIA'!$AA1),OFFSET(INDIRECT(ORÇAMENTO.BancoRef),'PLANILHA ORÇAMENTÁRIA'!$AA1-1,3,1),'PLANILHA ORÇAMENTÁRIA'!$AA1)</definedName>
    <definedName name="REFERENCIA.Unidade" hidden="1">IF(ISNUMBER('PLANILHA ORÇAMENTÁRIA'!$AA1),OFFSET(INDIRECT(ORÇAMENTO.BancoRef),'PLANILHA ORÇAMENTÁRIA'!$AA1-1,4,1),"-")</definedName>
    <definedName name="Registro" comment="Indica o número de ART ou RRT informada na planiha Dados Iniciais, de acordo com o nome escolhido no campo acima, na seta." localSheetId="4">IF(INDIRECT(ADDRESS(ROW()-1,COLUMN()))=#REF!,#REF!,IF(INDIRECT(ADDRESS(ROW()-1,COLUMN()))=#REF!,#REF!,IF(INDIRECT(ADDRESS(ROW()-1,COLUMN()))=#REF!,#REF!,"")))</definedName>
    <definedName name="Registro" comment="Indica o número de ART ou RRT informada na planiha Dados Iniciais, de acordo com o nome escolhido no campo acima, na seta.">IF(INDIRECT(ADDRESS(ROW()-1,COLUMN()))=#REF!,#REF!,IF(INDIRECT(ADDRESS(ROW()-1,COLUMN()))=#REF!,#REF!,IF(INDIRECT(ADDRESS(ROW()-1,COLUMN()))=#REF!,#REF!,"")))</definedName>
    <definedName name="ResParcial" comment="Seleção parcial do Total Subitens referente à um Macroitem específico" localSheetId="4">OFFSET('BDI 3'!Subitem,0,0,MATCH(VLOOKUP("Macroitem",'BDI 3'!TabAux,1,FALSE),'BDI 3'!TabAux,0),1)</definedName>
    <definedName name="ResParcial" comment="Seleção parcial do Total Subitens referente à um Macroitem específico">OFFSET([0]!Subitem,0,0,MATCH(VLOOKUP("Macroitem",[0]!TabAux,1,FALSE),[0]!TabAux,0),1)</definedName>
    <definedName name="ResParcial1" comment="Seleção parcial do Total Subitens1 referente à um Macroitem específico (licitado)" localSheetId="4">OFFSET('BDI 3'!Subitem1,0,0,MATCH(VLOOKUP("Macroitem",'BDI 3'!TabAux,1,FALSE),'BDI 3'!TabAux,0),1)</definedName>
    <definedName name="ResParcial1" comment="Seleção parcial do Total Subitens1 referente à um Macroitem específico (licitado)">OFFSET([0]!Subitem1,0,0,MATCH(VLOOKUP("Macroitem",[0]!TabAux,1,FALSE),[0]!TabAux,0),1)</definedName>
    <definedName name="ResParcial2" comment="Seleção parcial do Total Subitens2 referente à um Macroitem específico (Reprogramado Vigente)" localSheetId="4">OFFSET('BDI 3'!Subitem2,0,0,MATCH(VLOOKUP("Macroitem",'BDI 3'!TabAux,1,FALSE),'BDI 3'!TabAux,0),1)</definedName>
    <definedName name="ResParcial2" comment="Seleção parcial do Total Subitens2 referente à um Macroitem específico (Reprogramado Vigente)">OFFSET([0]!Subitem2,0,0,MATCH(VLOOKUP("Macroitem",[0]!TabAux,1,FALSE),[0]!TabAux,0),1)</definedName>
    <definedName name="ResParcial3" comment="Seleção parcial do Total Subitens3 referente à um Macroitem específico (Reprogramado Proposto)" localSheetId="4">OFFSET('BDI 3'!Subitem3,0,0,MATCH(VLOOKUP("Macroitem",'BDI 3'!TabAux,1,FALSE),'BDI 3'!TabAux,0),1)</definedName>
    <definedName name="ResParcial3" comment="Seleção parcial do Total Subitens3 referente à um Macroitem específico (Reprogramado Proposto)">OFFSET([0]!Subitem3,0,0,MATCH(VLOOKUP("Macroitem",[0]!TabAux,1,FALSE),[0]!TabAux,0),1)</definedName>
    <definedName name="ResParcialAc" localSheetId="4">OFFSET('BDI 3'!SubitemAc,0,0,MATCH(VLOOKUP("Macroitem",'BDI 3'!TabAux,1,FALSE),'BDI 3'!TabAux,0),1)</definedName>
    <definedName name="ResParcialAc">OFFSET([0]!SubitemAc,0,0,MATCH(VLOOKUP("Macroitem",[0]!TabAux,1,FALSE),[0]!TabAux,0),1)</definedName>
    <definedName name="ResParcialPer" localSheetId="4">OFFSET('BDI 3'!SubitemPer,0,0,MATCH(VLOOKUP("Macroitem",'BDI 3'!TabAux,1,FALSE),'BDI 3'!TabAux,0),1)</definedName>
    <definedName name="ResParcialPer">OFFSET([0]!SubitemPer,0,0,MATCH(VLOOKUP("Macroitem",[0]!TabAux,1,FALSE),[0]!TabAux,0),1)</definedName>
    <definedName name="ResParcialRet" localSheetId="4">OFFSET('BDI 3'!SubitemRet,0,0,MATCH(VLOOKUP("Macroitem",'BDI 3'!TabAux,1,FALSE),'BDI 3'!TabAux,0),1)</definedName>
    <definedName name="ResParcialRet">OFFSET([0]!SubitemRet,0,0,MATCH(VLOOKUP("Macroitem",[0]!TabAux,1,FALSE),[0]!TabAux,0),1)</definedName>
    <definedName name="Subitem" comment="Coluna Total Subitens" localSheetId="4">INDEX(#REF!,ROW())</definedName>
    <definedName name="Subitem" comment="Coluna Total Subitens">INDEX(#REF!,ROW())</definedName>
    <definedName name="Subitem1" comment="Indica o valor da Coluna Total Subitem1" localSheetId="4">INDEX(#REF!,ROW())</definedName>
    <definedName name="Subitem1" comment="Indica o valor da Coluna Total Subitem1">INDEX(#REF!,ROW())</definedName>
    <definedName name="Subitem2" comment="Indica o valor da Coluna Total Subitem2" localSheetId="4">INDEX(#REF!,ROW())</definedName>
    <definedName name="Subitem2" comment="Indica o valor da Coluna Total Subitem2">INDEX(#REF!,ROW())</definedName>
    <definedName name="Subitem3" comment="Indica o valor da Coluna Total Subitem3" localSheetId="4">INDEX(#REF!,ROW())</definedName>
    <definedName name="Subitem3" comment="Indica o valor da Coluna Total Subitem3">INDEX(#REF!,ROW())</definedName>
    <definedName name="SubitemAc" localSheetId="4">INDEX(#REF!,ROW())</definedName>
    <definedName name="SubitemAc">INDEX(#REF!,ROW())</definedName>
    <definedName name="SubitemPer" localSheetId="4">INDEX(#REF!,ROW())</definedName>
    <definedName name="SubitemPer">INDEX(#REF!,ROW())</definedName>
    <definedName name="SubitemRet" localSheetId="4">INDEX(#REF!,ROW())</definedName>
    <definedName name="SubitemRet">INDEX(#REF!,ROW())</definedName>
    <definedName name="TabAux" comment="Tabela auxiliar para pesquisa do termo &quot;Macroitem&quot;, necessário para funcionamento da planilha. " localSheetId="4">#REF!</definedName>
    <definedName name="TabAux" comment="Tabela auxiliar para pesquisa do termo &quot;Macroitem&quot;, necessário para funcionamento da planilha. ">#REF!</definedName>
    <definedName name="TabAuxRes" comment="Tabela Matriz da coluna auxiliar, utilizada para Resumo da Reprogramação" localSheetId="4">#REF!</definedName>
    <definedName name="TabAuxRes" comment="Tabela Matriz da coluna auxiliar, utilizada para Resumo da Reprogramação">#REF!</definedName>
    <definedName name="TabMedicao" comment="Tabela onde é apontado os quantitativos medidos de cada mês." localSheetId="4">#REF!</definedName>
    <definedName name="TabMedicao" comment="Tabela onde é apontado os quantitativos medidos de cada mês.">#REF!</definedName>
    <definedName name="TESTE" localSheetId="4">#REF!*#REF!</definedName>
    <definedName name="TESTE">#REF!*#REF!</definedName>
    <definedName name="TIPOORCAMENTO" localSheetId="4" hidden="1">IF(VALUE(#REF!)=2,"Licitado","Proposto")</definedName>
    <definedName name="TIPOORCAMENTO" hidden="1">IF(VALUE(#REF!)=2,"Licitado","Proposto")</definedName>
    <definedName name="TotalQ1C2" comment="Multiplica o valor da coluna Quantidade1 pelo valor da coluna Custo Unitário2, quando somente o custo unitário é reprogramado." localSheetId="4">'BDI 3'!Quantidade1*'BDI 3'!Unitario2</definedName>
    <definedName name="TotalQ1C2" comment="Multiplica o valor da coluna Quantidade1 pelo valor da coluna Custo Unitário2, quando somente o custo unitário é reprogramado.">[0]!Quantidade1*[0]!Unitario2</definedName>
    <definedName name="TotalQ2C1" comment="Multiplica o valor da coluna Quantidade2 pelo valor da coluna Custo Unitário1, quando somente a quantidade é reprogramada." localSheetId="4">'BDI 3'!Quantidade2*'BDI 3'!Unitario1</definedName>
    <definedName name="TotalQ2C1" comment="Multiplica o valor da coluna Quantidade2 pelo valor da coluna Custo Unitário1, quando somente a quantidade é reprogramada.">[0]!Quantidade2*[0]!Unitario1</definedName>
    <definedName name="TotalQ2C2" comment="Multiplica o valor da coluna Quantidade2 pelo valor da coluna Custo Unitário2 (Ambos Reprogramados Vigentes), quando ambos são diferentes dos respectivos Licitados" localSheetId="4">'BDI 3'!Quantidade2*'BDI 3'!Unitario2</definedName>
    <definedName name="TotalQ2C2" comment="Multiplica o valor da coluna Quantidade2 pelo valor da coluna Custo Unitário2 (Ambos Reprogramados Vigentes), quando ambos são diferentes dos respectivos Licitados">[0]!Quantidade2*[0]!Unitario2</definedName>
    <definedName name="TotalSubitem1" comment="Multiplica o valor da coluna Quantidade1 pelo valor da coluna Custo Unitário1 (Licitados), linha a linha, sem função arredondar" localSheetId="4">'BDI 3'!Quantidade1*'BDI 3'!Unitario1</definedName>
    <definedName name="TotalSubitem1" comment="Multiplica o valor da coluna Quantidade1 pelo valor da coluna Custo Unitário1 (Licitados), linha a linha, sem função arredondar">[0]!Quantidade1*[0]!Unitario1</definedName>
    <definedName name="Unitario1" comment="Coluna Custo Unitário 1 (Licitados)" localSheetId="4">INDEX(#REF!,ROW())</definedName>
    <definedName name="Unitario1" comment="Coluna Custo Unitário 1 (Licitados)">INDEX(#REF!,ROW())</definedName>
    <definedName name="Unitario2" comment="Coluna Custo Unitário 2 (Reprogramado Vigente)" localSheetId="4">INDEX(#REF!,ROW())</definedName>
    <definedName name="Unitario2" comment="Coluna Custo Unitário 2 (Reprogramado Vigente)">INDEX(#REF!,ROW())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0" l="1"/>
  <c r="B6" i="10"/>
  <c r="A6" i="10"/>
  <c r="B5" i="10"/>
  <c r="A5" i="10"/>
  <c r="A4" i="10"/>
  <c r="B3" i="10"/>
  <c r="A3" i="10"/>
  <c r="B2" i="10"/>
  <c r="A2" i="10"/>
  <c r="B18" i="6"/>
  <c r="B13" i="6"/>
  <c r="G50" i="3"/>
  <c r="G49" i="3"/>
  <c r="G48" i="3"/>
  <c r="G47" i="3"/>
  <c r="G46" i="3"/>
  <c r="G45" i="3"/>
  <c r="G44" i="3"/>
  <c r="G43" i="3"/>
  <c r="B14" i="6" l="1"/>
  <c r="B15" i="6"/>
  <c r="B16" i="6"/>
  <c r="B17" i="6"/>
  <c r="B4" i="6"/>
  <c r="B5" i="6"/>
  <c r="B7" i="6"/>
  <c r="B8" i="6"/>
  <c r="G37" i="3"/>
  <c r="G21" i="3"/>
  <c r="K17" i="9"/>
  <c r="B6" i="9"/>
  <c r="A6" i="9"/>
  <c r="B5" i="9"/>
  <c r="A5" i="9"/>
  <c r="A4" i="9"/>
  <c r="B3" i="9"/>
  <c r="A3" i="9"/>
  <c r="B2" i="9"/>
  <c r="A2" i="9"/>
  <c r="G53" i="3"/>
  <c r="G52" i="3"/>
  <c r="G51" i="3"/>
  <c r="G42" i="3"/>
  <c r="G41" i="3"/>
  <c r="G56" i="3" l="1"/>
  <c r="G55" i="3"/>
  <c r="G54" i="3"/>
  <c r="G36" i="3"/>
  <c r="G35" i="3"/>
  <c r="A6" i="7"/>
  <c r="A5" i="7"/>
  <c r="A4" i="7"/>
  <c r="A3" i="7"/>
  <c r="A2" i="7"/>
  <c r="G58" i="3" l="1"/>
  <c r="G57" i="3"/>
  <c r="G17" i="3"/>
  <c r="G16" i="3"/>
  <c r="G28" i="3"/>
  <c r="G27" i="3"/>
  <c r="G26" i="3"/>
  <c r="G25" i="3"/>
  <c r="G22" i="3"/>
  <c r="Q15" i="6" s="1"/>
  <c r="G32" i="3"/>
  <c r="G33" i="3"/>
  <c r="G34" i="3"/>
  <c r="B5" i="8"/>
  <c r="B4" i="8"/>
  <c r="B6" i="7"/>
  <c r="B5" i="7"/>
  <c r="B3" i="7"/>
  <c r="B3" i="8"/>
  <c r="A3" i="8"/>
  <c r="A5" i="6"/>
  <c r="J23" i="8"/>
  <c r="J17" i="8"/>
  <c r="J32" i="8"/>
  <c r="J30" i="8"/>
  <c r="J27" i="8"/>
  <c r="B2" i="8"/>
  <c r="G12" i="3"/>
  <c r="B2" i="7"/>
  <c r="K15" i="6" l="1"/>
  <c r="I15" i="6"/>
  <c r="G59" i="3"/>
  <c r="Q18" i="6" s="1"/>
  <c r="G38" i="3"/>
  <c r="Q17" i="6" s="1"/>
  <c r="G18" i="3"/>
  <c r="Q14" i="6" s="1"/>
  <c r="G13" i="3"/>
  <c r="Q13" i="6" s="1"/>
  <c r="J33" i="8"/>
  <c r="K17" i="7"/>
  <c r="K13" i="6" l="1"/>
  <c r="I13" i="6"/>
  <c r="I14" i="6"/>
  <c r="K14" i="6"/>
  <c r="I18" i="6"/>
  <c r="K18" i="6"/>
  <c r="G18" i="6"/>
  <c r="O18" i="6"/>
  <c r="M18" i="6"/>
  <c r="E18" i="6"/>
  <c r="K17" i="6"/>
  <c r="I17" i="6"/>
  <c r="O14" i="6"/>
  <c r="M14" i="6"/>
  <c r="G29" i="3"/>
  <c r="Q16" i="6" s="1"/>
  <c r="Q19" i="6" l="1"/>
  <c r="K16" i="6"/>
  <c r="I16" i="6"/>
  <c r="I19" i="6" s="1"/>
  <c r="K19" i="6"/>
  <c r="K21" i="6" s="1"/>
  <c r="G61" i="3"/>
  <c r="E14" i="6"/>
  <c r="G14" i="6"/>
  <c r="I21" i="6" l="1"/>
  <c r="H50" i="3"/>
  <c r="H44" i="3"/>
  <c r="H46" i="3"/>
  <c r="H48" i="3"/>
  <c r="H43" i="3"/>
  <c r="H45" i="3"/>
  <c r="H47" i="3"/>
  <c r="H49" i="3"/>
  <c r="H38" i="3"/>
  <c r="H59" i="3"/>
  <c r="H18" i="3"/>
  <c r="H22" i="3"/>
  <c r="H13" i="3"/>
  <c r="H29" i="3"/>
  <c r="R18" i="6"/>
  <c r="H52" i="3"/>
  <c r="H37" i="3"/>
  <c r="H21" i="3"/>
  <c r="H53" i="3"/>
  <c r="H41" i="3"/>
  <c r="R14" i="6"/>
  <c r="H51" i="3"/>
  <c r="H42" i="3"/>
  <c r="O16" i="6"/>
  <c r="M16" i="6"/>
  <c r="G16" i="6"/>
  <c r="E16" i="6"/>
  <c r="R16" i="6"/>
  <c r="H55" i="3"/>
  <c r="H54" i="3"/>
  <c r="H56" i="3"/>
  <c r="H35" i="3"/>
  <c r="H36" i="3"/>
  <c r="H61" i="3" l="1"/>
  <c r="H57" i="3"/>
  <c r="H58" i="3"/>
  <c r="H25" i="3"/>
  <c r="H27" i="3"/>
  <c r="H28" i="3"/>
  <c r="H26" i="3"/>
  <c r="O15" i="6" l="1"/>
  <c r="E15" i="6"/>
  <c r="M15" i="6"/>
  <c r="G15" i="6"/>
  <c r="R15" i="6"/>
  <c r="O17" i="6" l="1"/>
  <c r="M17" i="6"/>
  <c r="G17" i="6"/>
  <c r="E17" i="6"/>
  <c r="R17" i="6"/>
  <c r="O13" i="6" l="1"/>
  <c r="O19" i="6" s="1"/>
  <c r="E13" i="6"/>
  <c r="E19" i="6" s="1"/>
  <c r="M13" i="6"/>
  <c r="M19" i="6" s="1"/>
  <c r="G13" i="6"/>
  <c r="G19" i="6" s="1"/>
  <c r="R13" i="6"/>
  <c r="R19" i="6" s="1"/>
  <c r="H34" i="3"/>
  <c r="H16" i="3"/>
  <c r="H17" i="3"/>
  <c r="H12" i="3"/>
  <c r="H32" i="3"/>
  <c r="B5" i="3"/>
  <c r="H33" i="3"/>
  <c r="Q20" i="6" l="1"/>
  <c r="B6" i="6"/>
  <c r="B4" i="10"/>
  <c r="B4" i="9"/>
  <c r="O21" i="6"/>
  <c r="M21" i="6"/>
  <c r="B4" i="7"/>
  <c r="G21" i="6"/>
  <c r="E20" i="6" l="1"/>
  <c r="G20" i="6" l="1"/>
  <c r="E22" i="6"/>
  <c r="G22" i="6" s="1"/>
  <c r="E21" i="6"/>
  <c r="I22" i="6" l="1"/>
  <c r="K22" i="6" s="1"/>
  <c r="M22" i="6" s="1"/>
  <c r="O22" i="6" s="1"/>
  <c r="I20" i="6"/>
  <c r="K20" i="6" s="1"/>
  <c r="M20" i="6" s="1"/>
  <c r="O20" i="6" s="1"/>
</calcChain>
</file>

<file path=xl/sharedStrings.xml><?xml version="1.0" encoding="utf-8"?>
<sst xmlns="http://schemas.openxmlformats.org/spreadsheetml/2006/main" count="300" uniqueCount="185">
  <si>
    <t>Unidade</t>
  </si>
  <si>
    <t>Quantidade</t>
  </si>
  <si>
    <t>1.1</t>
  </si>
  <si>
    <t>ITEM</t>
  </si>
  <si>
    <t>FONTE</t>
  </si>
  <si>
    <t>OBRA:</t>
  </si>
  <si>
    <t>Valor Total:</t>
  </si>
  <si>
    <t>ITENS DE SERVIÇO</t>
  </si>
  <si>
    <t>Preço Unitário Com BDI (R$)</t>
  </si>
  <si>
    <t>Preço Total Com BDI (R$)</t>
  </si>
  <si>
    <t>TOTAL DO ITEM</t>
  </si>
  <si>
    <t>2.1</t>
  </si>
  <si>
    <t>%</t>
  </si>
  <si>
    <t>3.1</t>
  </si>
  <si>
    <t>DISCRIMINAÇÃO</t>
  </si>
  <si>
    <t>TOTAL</t>
  </si>
  <si>
    <t>MÊS 01</t>
  </si>
  <si>
    <t>MÊS 02</t>
  </si>
  <si>
    <t>MÊS 03</t>
  </si>
  <si>
    <t>R$</t>
  </si>
  <si>
    <t>VALOR DA OBRA</t>
  </si>
  <si>
    <t xml:space="preserve">VALOR ACUMULADO </t>
  </si>
  <si>
    <t>PERCENTUAL DA OBRA</t>
  </si>
  <si>
    <t>SOMATÓRIO ACUMULADO %</t>
  </si>
  <si>
    <t>TOTAL GERAL</t>
  </si>
  <si>
    <t>2.2</t>
  </si>
  <si>
    <t>Razão Social:</t>
  </si>
  <si>
    <t>CNPJ/MF:</t>
  </si>
  <si>
    <t>Siglas</t>
  </si>
  <si>
    <t>% Adotado</t>
  </si>
  <si>
    <t>CP</t>
  </si>
  <si>
    <t>ISS</t>
  </si>
  <si>
    <t>BDI PAD</t>
  </si>
  <si>
    <t>AC</t>
  </si>
  <si>
    <t>Risco</t>
  </si>
  <si>
    <t>Despesas Financeiras</t>
  </si>
  <si>
    <t>Lucro</t>
  </si>
  <si>
    <t>R</t>
  </si>
  <si>
    <t>DF</t>
  </si>
  <si>
    <t>L</t>
  </si>
  <si>
    <t>Seguro e Garantia</t>
  </si>
  <si>
    <t>Administração Central</t>
  </si>
  <si>
    <t>Item</t>
  </si>
  <si>
    <t>Descrição Análitica</t>
  </si>
  <si>
    <t>S + G</t>
  </si>
  <si>
    <t>Tributos (impostos: COFINS 3% e  PIS 0,65%)</t>
  </si>
  <si>
    <t>Tributos (ISS)</t>
  </si>
  <si>
    <t>Tributos (Contribuição Previdenciária sobre a Receita Bruta)</t>
  </si>
  <si>
    <t>CPRB</t>
  </si>
  <si>
    <t>FORMULA - ACÓRDÃO TCU 2.622/2013</t>
  </si>
  <si>
    <t>BDI COM desoneração (Fórmula Acórdão TCU)</t>
  </si>
  <si>
    <t>Encargos Sociais</t>
  </si>
  <si>
    <t>Instrução de Serviços DG nº 03/2012</t>
  </si>
  <si>
    <t>Sub-Total Grupo B</t>
  </si>
  <si>
    <t>GRUPO A</t>
  </si>
  <si>
    <t>Sub-Total Grupo A</t>
  </si>
  <si>
    <t>GRUPO B</t>
  </si>
  <si>
    <t>Sub-Total Grupo C</t>
  </si>
  <si>
    <t>Sub-Total Grupo D</t>
  </si>
  <si>
    <t>GRUPO C</t>
  </si>
  <si>
    <t>GRUPO D</t>
  </si>
  <si>
    <t>Sub-Total Grupo E</t>
  </si>
  <si>
    <t>GRUPO E</t>
  </si>
  <si>
    <t>PREVIDENCIA SOCIAL</t>
  </si>
  <si>
    <t>FUNDO DE GARANTIA POR TEMPO DE SERVIÇO</t>
  </si>
  <si>
    <t>SALARIO EDUCAÇÃO</t>
  </si>
  <si>
    <t>SERVIÇO DA INDUSTRIA - SESI</t>
  </si>
  <si>
    <t>SERVIÇO NACIONAL DE APRENDIZAGEM INDUSTRIAL</t>
  </si>
  <si>
    <t>SERVIÇO DE APOIO A PEQUENA E MEDIA EMPRESA</t>
  </si>
  <si>
    <t>INSTITUTO NACIONAL DE COLONIZAÇÃO E REFORMA AGRATIA - INCRA</t>
  </si>
  <si>
    <t>SEGURO CONTRA OS ACIDENTES DE TRABALHO</t>
  </si>
  <si>
    <t>SERVIÇO SOCIAL DA INDUSTRIA DA CONSTRUÇÃO E DO MOBILIARIO - SECONCI</t>
  </si>
  <si>
    <t>REPOUSO SEMANAL E FERIADOS</t>
  </si>
  <si>
    <t>AUXILIO - ENFERMIDADE</t>
  </si>
  <si>
    <t>LICENÇA PATERNIDADE</t>
  </si>
  <si>
    <t>13º SALARIO</t>
  </si>
  <si>
    <t>DIAS DE CHUVA, FALTAS, JUSTIFICATIVAS, ACIDENTES DE TRABALHO, OUTRAS PARALIZAÇÕES</t>
  </si>
  <si>
    <t>DEPOSITO POR DESPEDIDA INJUSTA</t>
  </si>
  <si>
    <t xml:space="preserve">AVISO PREVIO INDENIZADO </t>
  </si>
  <si>
    <t>FÉRIAS INDENIZADAS</t>
  </si>
  <si>
    <t>REINCIDENCIA DO GRUPO (A) SOBRE O GRUPO (B)</t>
  </si>
  <si>
    <t>REINCIDENCIA DO FGTS SOBRE O AVISO PREVIO</t>
  </si>
  <si>
    <t>ENCARGOS INTERSINDICAIS</t>
  </si>
  <si>
    <t>DEMOSTRATIVO DA TAXA DE ENCARGOS SOCIAIS</t>
  </si>
  <si>
    <t>CE nº</t>
  </si>
  <si>
    <t xml:space="preserve">PLANILHA QUANTITATIVA E ORÇAMENTÁRIA </t>
  </si>
  <si>
    <t>MÊS 04</t>
  </si>
  <si>
    <t>PERÍODO EM MESES</t>
  </si>
  <si>
    <t>XXXXXXXXXXXXXXXXX</t>
  </si>
  <si>
    <t>CRONOGRAMA FÍSICO-FINANCEIRO</t>
  </si>
  <si>
    <t>FORNECIMENTO E INSTALAÇÃO DE PLACA DE OBRA COM CHAPA GALVANIZADA E ESTRUTURA DE MADEIRA. AF_03/2022_PS</t>
  </si>
  <si>
    <t>M2</t>
  </si>
  <si>
    <t>M3</t>
  </si>
  <si>
    <t>SINAPI 103689</t>
  </si>
  <si>
    <t>M</t>
  </si>
  <si>
    <t>UN</t>
  </si>
  <si>
    <t>TUBO DE CONCRETO SIMPLES PARA AGUAS PLUVIAIS, CLASSE PS1, COM ENCAIXE MACHO E FEMEA, DIAMETRO NOMINAL DE 400 MM</t>
  </si>
  <si>
    <t>SINAPI-I 37451</t>
  </si>
  <si>
    <t>QUADRO DE COMPOSIÇÃO DO BDI 1</t>
  </si>
  <si>
    <t>QUADRO DE COMPOSIÇÃO DO BDI 2</t>
  </si>
  <si>
    <t>SERVIÇOS INICIAIS</t>
  </si>
  <si>
    <t>TERRAPLANAGEM</t>
  </si>
  <si>
    <t>4.1</t>
  </si>
  <si>
    <t>4.2</t>
  </si>
  <si>
    <t>4.3</t>
  </si>
  <si>
    <t>4.4</t>
  </si>
  <si>
    <t>5.1</t>
  </si>
  <si>
    <t>5.2</t>
  </si>
  <si>
    <t>5.3</t>
  </si>
  <si>
    <t>5.4</t>
  </si>
  <si>
    <t>5.5</t>
  </si>
  <si>
    <t>5.6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</si>
  <si>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</si>
  <si>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</si>
  <si>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</si>
  <si>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</si>
  <si>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</si>
  <si>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</si>
  <si>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</si>
  <si>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</si>
  <si>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</si>
  <si>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</si>
  <si>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</si>
  <si>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</si>
  <si>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</si>
  <si>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</si>
  <si>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</si>
  <si>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</si>
  <si>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</si>
  <si>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</si>
  <si>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COMP-332</t>
  </si>
  <si>
    <t>ADMINISTRAÇÃO LOCAL</t>
  </si>
  <si>
    <t>COMP-85</t>
  </si>
  <si>
    <t xml:space="preserve">MOBILIZAÇÃO DE EQUIPAMENTO </t>
  </si>
  <si>
    <t>COMP-86</t>
  </si>
  <si>
    <t xml:space="preserve">DESMOBILIZAÇÃO DE EQUIPAMENTO </t>
  </si>
  <si>
    <t>TERRAPLANAGEM - 1ª ETAPA - LIMPEZA, REMOÇÕES E COMPLEMENTAÇÕES</t>
  </si>
  <si>
    <t>COMP-71</t>
  </si>
  <si>
    <t xml:space="preserve"> EXECUÇÃO, COMPACTAÇÃO E REGULARIZAÇÃO DE SUB BASE/CAMADA DE SEIXO ROLADO - (EXCLUSIVE - SEIXO E TRANSPORTE )</t>
  </si>
  <si>
    <t>COMP-60</t>
  </si>
  <si>
    <t>EXTRAÇÃO DE SEIXO EM RIO ( JAZIDA DE SEIXO LEGALIZADO PELA PREFEITURA)</t>
  </si>
  <si>
    <t>TXKM</t>
  </si>
  <si>
    <t>SICRO 5502139</t>
  </si>
  <si>
    <t>SICRO 5915321</t>
  </si>
  <si>
    <t>TERRAPLANAGEM - 2ª ETAPA - CAMADAS DE TERRAPLANAGEM</t>
  </si>
  <si>
    <t>COMP-170</t>
  </si>
  <si>
    <t xml:space="preserve"> EXECUÇÃO, COMPACTAÇÃO E REGULARIZAÇÃO DE SUB BASE/CAMADA DE SEIXO ROLADO PENEIRADO (EXCLUSIVE SEIXO PENERADO E TRANSPORTE)</t>
  </si>
  <si>
    <t>COMP-202</t>
  </si>
  <si>
    <t xml:space="preserve">AQUISIÇÃO DE SEIXO ROLADO PENEIRADO  - (EXCLUSIVE - TRANSPORTE ) </t>
  </si>
  <si>
    <t>ASSENTAMENTO DE TUBO DE CONCRETO PARA REDES COLETORAS DE ÁGUAS PLUVIAIS, DIÂMETRO DE 400 MM, JUNTA RÍGIDA, INSTALADO EM LOCAL COM BAIXO NÍVEL DE INTERFERÊNCIAS (NÃO INCLUI FORNECIMENTO). AF_03/2024</t>
  </si>
  <si>
    <t>ASSENTAMENTO DE TUBO DE CONCRETO PARA REDES COLETORAS DE ÁGUAS PLUVIAIS, DIÂMETRO DE 600 MM, JUNTA RÍGIDA, INSTALADO EM LOCAL COM BAIXO NÍVEL DE INTERFERÊNCIAS (NÃO INCLUI FORNECIMENTO). AF_03/2024</t>
  </si>
  <si>
    <t>ASSENTAMENTO DE TUBO DE CONCRETO PARA REDES COLETORAS DE ÁGUAS PLUVIAIS, DIÂMETRO DE 800 MM, JUNTA RÍGIDA, INSTALADO EM LOCAL COM BAIXO NÍVEL DE INTERFERÊNCIAS (NÃO INCLUI FORNECIMENTO). AF_03/2024</t>
  </si>
  <si>
    <t>TUBO DE CONCRETO SIMPLES PARA AGUAS PLUVIAIS, CLASSE PS1, COM ENCAIXE MACHO E FEMEA, DIAMETRO NOMINAL DE 600 MM</t>
  </si>
  <si>
    <t xml:space="preserve">M     </t>
  </si>
  <si>
    <t>SICRO 4805757</t>
  </si>
  <si>
    <t>SICRO 4815671</t>
  </si>
  <si>
    <t>SICRO 5915320</t>
  </si>
  <si>
    <t>SINAPI 92809</t>
  </si>
  <si>
    <t>SINAPI 92811</t>
  </si>
  <si>
    <t>SICRO M2168</t>
  </si>
  <si>
    <t>SINAPI 92813</t>
  </si>
  <si>
    <t>SICRO M2172</t>
  </si>
  <si>
    <t>SINAPI-I 37453</t>
  </si>
  <si>
    <t>SICRO 0903845</t>
  </si>
  <si>
    <t>SICRO 0804061</t>
  </si>
  <si>
    <t>SICRO 0804377</t>
  </si>
  <si>
    <t>SICRO 0804385</t>
  </si>
  <si>
    <t>ADMINISTRAÇÃO LOCAL-MG-16 - EST.140+00 A 185+0,00 (EXT. 900,00M)</t>
  </si>
  <si>
    <t>ESCAVAÇÃO, CARGA E TRANSPORTE DE MATERIAL DE 1ª CATEGORIA - DMT DE 800 A 1.000 M - CAMINHO DE SERVIÇO EM REVESTIMENTO PRIMÁRIO - COM ESCAVADEIRA E CAMINHÃO BASCULANTE DE 14 M³</t>
  </si>
  <si>
    <t>TRANSPORTE COM CAMINHÃO BASCULANTE DE 14 M³ - RODOVIA PAVIMENTADA</t>
  </si>
  <si>
    <t>ESCAVAÇÃO MECÂNICA DE VALA EM MATERIAL DE 1ª CATEGORIA</t>
  </si>
  <si>
    <t>REATERRO E COMPACTAÇÃO COM SOQUETE VIBRATÓRIO</t>
  </si>
  <si>
    <t>TRANSPORTE COM CAMINHÃO BASCULANTE DE 14 M³ - RODOVIA EM REVESTIMENTO PRIMÁRIO</t>
  </si>
  <si>
    <t>TUBO DE CONCRETO ARMADO PA2 - D = 0,60 M</t>
  </si>
  <si>
    <t>TUBO DE CONCRETO ARMADO PA2 - D = 0,80 M</t>
  </si>
  <si>
    <t>LASTRO DE BRITA COMERCIAL - ESPALHAMENTO MECÂNICO</t>
  </si>
  <si>
    <t>BOCA DE BSTC D = 0,40 M - ESCONSIDADE 0° - AREIA E BRITA COMERCIAIS - ALAS RETAS</t>
  </si>
  <si>
    <t>BOCA DE BSTC D = 0,60 M - ESCONSIDADE 0° - AREIA E BRITA COMERCIAIS - ALAS ESCONSAS</t>
  </si>
  <si>
    <t>BOCA DE BSTC D = 0,80 M - ESCONSIDADE 0° - AREIA E BRITA COMERCIAIS - ALAS ESCONSAS</t>
  </si>
  <si>
    <t>MÊS 05</t>
  </si>
  <si>
    <t>MÊS 06</t>
  </si>
  <si>
    <t>QUADRO DE COMPOSIÇÃO DO BDI 3</t>
  </si>
  <si>
    <t>DRENAGEM</t>
  </si>
  <si>
    <t>CONTRATAÇÃO DE OBRA DE TERRAPLENAGEM E DRENAGEM NA ESTRADA MUNICIPAL SÃO MATEUS (MG-16), COMPREENDENDO O TRECHO ENTRE A ESTACA 140+0,00 M (PP) E A ESTACA 185+0,00 M (PF), COM EXTENSÃO TOTAL DE 900 METROS LINEARES</t>
  </si>
  <si>
    <t>9/2026/PMMG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</si>
</sst>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_-&quot;R$&quot;* #,##0.00_-;\-&quot;R$&quot;* #,##0.00_-;_-&quot;R$&quot;* &quot;-&quot;??_-;_-@_-"/>
    <numFmt numFmtId="167" formatCode="_-* #,##0.00_-;\-* #,##0.00_-;_-* \-??_-;_-@_-"/>
    <numFmt numFmtId="168" formatCode="_(* #,##0.00_);_(* \(#,##0.00\);_(* \-??_);_(@_)"/>
    <numFmt numFmtId="169" formatCode="_-&quot;R$ &quot;* #,##0.00_-;&quot;-R$ &quot;* #,##0.00_-;_-&quot;R$ &quot;* \-??_-;_-@_-"/>
    <numFmt numFmtId="170" formatCode="00\.000\.000\/0000\-00"/>
  </numFmts>
  <fonts count="4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6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8"/>
      <color indexed="54"/>
      <name val="Calibri Light"/>
      <family val="2"/>
    </font>
    <font>
      <sz val="10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11"/>
      <color indexed="8"/>
      <name val="Calibri"/>
      <family val="2"/>
      <scheme val="minor"/>
    </font>
    <font>
      <sz val="10"/>
      <name val="ISOCPEUR"/>
      <family val="2"/>
    </font>
    <font>
      <sz val="12"/>
      <name val="ISOCPEUR"/>
      <family val="2"/>
    </font>
  </fonts>
  <fills count="2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42"/>
      </patternFill>
    </fill>
    <fill>
      <patternFill patternType="solid">
        <fgColor indexed="4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24"/>
        <bgColor indexed="46"/>
      </patternFill>
    </fill>
    <fill>
      <patternFill patternType="solid">
        <fgColor indexed="22"/>
        <bgColor indexed="44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9"/>
        <bgColor indexed="41"/>
      </patternFill>
    </fill>
    <fill>
      <patternFill patternType="solid">
        <fgColor indexed="55"/>
        <bgColor indexed="46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10" fillId="0" borderId="0"/>
    <xf numFmtId="0" fontId="9" fillId="0" borderId="0"/>
    <xf numFmtId="165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4" borderId="0" applyNumberFormat="0" applyBorder="0" applyAlignment="0" applyProtection="0"/>
    <xf numFmtId="0" fontId="22" fillId="9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3" fillId="3" borderId="0" applyNumberFormat="0" applyBorder="0" applyAlignment="0" applyProtection="0"/>
    <xf numFmtId="0" fontId="24" fillId="12" borderId="6" applyNumberFormat="0" applyAlignment="0" applyProtection="0"/>
    <xf numFmtId="0" fontId="25" fillId="13" borderId="7" applyNumberFormat="0" applyAlignment="0" applyProtection="0"/>
    <xf numFmtId="0" fontId="26" fillId="0" borderId="8" applyNumberFormat="0" applyFill="0" applyAlignment="0" applyProtection="0"/>
    <xf numFmtId="0" fontId="22" fillId="10" borderId="0" applyNumberFormat="0" applyBorder="0" applyAlignment="0" applyProtection="0"/>
    <xf numFmtId="0" fontId="22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1" borderId="0" applyNumberFormat="0" applyBorder="0" applyAlignment="0" applyProtection="0"/>
    <xf numFmtId="0" fontId="27" fillId="4" borderId="6" applyNumberFormat="0" applyAlignment="0" applyProtection="0"/>
    <xf numFmtId="169" fontId="9" fillId="0" borderId="0" applyFill="0" applyBorder="0" applyAlignment="0" applyProtection="0"/>
    <xf numFmtId="0" fontId="9" fillId="0" borderId="0"/>
    <xf numFmtId="0" fontId="21" fillId="0" borderId="0"/>
    <xf numFmtId="0" fontId="9" fillId="6" borderId="9" applyNumberFormat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0" fontId="28" fillId="12" borderId="10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1" fillId="0" borderId="14" applyNumberFormat="0" applyFill="0" applyAlignment="0" applyProtection="0"/>
    <xf numFmtId="168" fontId="9" fillId="0" borderId="0" applyFill="0" applyBorder="0" applyAlignment="0" applyProtection="0"/>
    <xf numFmtId="167" fontId="9" fillId="0" borderId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38" fillId="0" borderId="0"/>
    <xf numFmtId="0" fontId="24" fillId="12" borderId="28" applyNumberFormat="0" applyAlignment="0" applyProtection="0"/>
    <xf numFmtId="0" fontId="27" fillId="4" borderId="28" applyNumberFormat="0" applyAlignment="0" applyProtection="0"/>
    <xf numFmtId="0" fontId="40" fillId="0" borderId="1">
      <alignment horizontal="left" vertical="center" wrapText="1"/>
    </xf>
    <xf numFmtId="0" fontId="39" fillId="17" borderId="2" applyBorder="0">
      <alignment horizontal="right" vertical="center" wrapText="1"/>
    </xf>
    <xf numFmtId="0" fontId="9" fillId="6" borderId="29" applyNumberFormat="0" applyAlignment="0" applyProtection="0"/>
    <xf numFmtId="0" fontId="28" fillId="12" borderId="30" applyNumberFormat="0" applyAlignment="0" applyProtection="0"/>
    <xf numFmtId="0" fontId="31" fillId="0" borderId="31" applyNumberFormat="0" applyFill="0" applyAlignment="0" applyProtection="0"/>
  </cellStyleXfs>
  <cellXfs count="1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18" borderId="1" xfId="0" applyFont="1" applyFill="1" applyBorder="1" applyAlignment="1">
      <alignment horizontal="right" vertical="center"/>
    </xf>
    <xf numFmtId="0" fontId="9" fillId="0" borderId="16" xfId="40" applyBorder="1" applyAlignment="1">
      <alignment horizontal="center" vertical="center"/>
    </xf>
    <xf numFmtId="10" fontId="9" fillId="0" borderId="16" xfId="40" applyNumberFormat="1" applyBorder="1" applyAlignment="1" applyProtection="1">
      <alignment horizontal="center" vertical="center"/>
      <protection locked="0"/>
    </xf>
    <xf numFmtId="10" fontId="9" fillId="0" borderId="16" xfId="40" applyNumberFormat="1" applyBorder="1" applyAlignment="1">
      <alignment horizontal="center" vertical="center"/>
    </xf>
    <xf numFmtId="0" fontId="11" fillId="0" borderId="26" xfId="40" applyFont="1" applyBorder="1" applyAlignment="1">
      <alignment horizontal="center" vertical="center" wrapText="1"/>
    </xf>
    <xf numFmtId="10" fontId="11" fillId="0" borderId="26" xfId="40" applyNumberFormat="1" applyFont="1" applyBorder="1" applyAlignment="1">
      <alignment horizontal="center" vertical="center"/>
    </xf>
    <xf numFmtId="2" fontId="11" fillId="0" borderId="24" xfId="40" applyNumberFormat="1" applyFont="1" applyBorder="1" applyAlignment="1">
      <alignment horizontal="center" vertical="center"/>
    </xf>
    <xf numFmtId="2" fontId="9" fillId="0" borderId="24" xfId="40" applyNumberForma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1" fillId="2" borderId="19" xfId="40" applyFont="1" applyFill="1" applyBorder="1" applyAlignment="1">
      <alignment horizontal="center" vertical="center" wrapText="1"/>
    </xf>
    <xf numFmtId="2" fontId="11" fillId="2" borderId="24" xfId="40" applyNumberFormat="1" applyFont="1" applyFill="1" applyBorder="1" applyAlignment="1">
      <alignment horizontal="center" vertical="center"/>
    </xf>
    <xf numFmtId="2" fontId="11" fillId="2" borderId="25" xfId="40" applyNumberFormat="1" applyFont="1" applyFill="1" applyBorder="1" applyAlignment="1">
      <alignment horizontal="center" vertical="center"/>
    </xf>
    <xf numFmtId="0" fontId="11" fillId="2" borderId="19" xfId="40" applyFont="1" applyFill="1" applyBorder="1" applyAlignment="1">
      <alignment horizontal="center" vertical="center"/>
    </xf>
    <xf numFmtId="4" fontId="11" fillId="2" borderId="19" xfId="40" applyNumberFormat="1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2" xfId="0" applyFont="1" applyBorder="1" applyAlignment="1">
      <alignment horizontal="right" vertical="center"/>
    </xf>
    <xf numFmtId="0" fontId="3" fillId="2" borderId="32" xfId="0" applyFont="1" applyFill="1" applyBorder="1" applyAlignment="1">
      <alignment horizontal="center" vertical="center"/>
    </xf>
    <xf numFmtId="4" fontId="3" fillId="2" borderId="32" xfId="0" applyNumberFormat="1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2" fontId="7" fillId="0" borderId="32" xfId="57" applyNumberFormat="1" applyFont="1" applyFill="1" applyBorder="1" applyAlignment="1">
      <alignment horizontal="center" vertical="center"/>
    </xf>
    <xf numFmtId="4" fontId="7" fillId="0" borderId="32" xfId="58" applyNumberFormat="1" applyFont="1" applyFill="1" applyBorder="1" applyAlignment="1">
      <alignment horizontal="center" vertical="center"/>
    </xf>
    <xf numFmtId="4" fontId="1" fillId="0" borderId="32" xfId="0" applyNumberFormat="1" applyFont="1" applyBorder="1" applyAlignment="1">
      <alignment horizontal="center" vertical="center"/>
    </xf>
    <xf numFmtId="2" fontId="1" fillId="0" borderId="32" xfId="0" applyNumberFormat="1" applyFont="1" applyBorder="1" applyAlignment="1">
      <alignment horizontal="center" vertical="center"/>
    </xf>
    <xf numFmtId="4" fontId="3" fillId="17" borderId="32" xfId="6" applyNumberFormat="1" applyFont="1" applyFill="1" applyBorder="1" applyAlignment="1">
      <alignment horizontal="center" vertical="center"/>
    </xf>
    <xf numFmtId="2" fontId="3" fillId="17" borderId="32" xfId="0" applyNumberFormat="1" applyFont="1" applyFill="1" applyBorder="1" applyAlignment="1">
      <alignment horizontal="center" vertical="center"/>
    </xf>
    <xf numFmtId="0" fontId="7" fillId="0" borderId="32" xfId="59" applyFont="1" applyBorder="1" applyAlignment="1">
      <alignment horizontal="center" vertical="center" wrapText="1"/>
    </xf>
    <xf numFmtId="0" fontId="7" fillId="0" borderId="32" xfId="59" applyFont="1" applyBorder="1" applyAlignment="1">
      <alignment horizontal="left" vertical="center" wrapText="1"/>
    </xf>
    <xf numFmtId="4" fontId="1" fillId="0" borderId="32" xfId="0" applyNumberFormat="1" applyFont="1" applyBorder="1" applyAlignment="1" applyProtection="1">
      <alignment horizontal="center" vertical="center"/>
      <protection locked="0"/>
    </xf>
    <xf numFmtId="0" fontId="7" fillId="0" borderId="32" xfId="60" applyFont="1" applyBorder="1" applyAlignment="1">
      <alignment horizontal="center" vertical="center"/>
    </xf>
    <xf numFmtId="0" fontId="7" fillId="0" borderId="32" xfId="59" applyFont="1" applyBorder="1" applyAlignment="1">
      <alignment horizontal="center" vertical="center"/>
    </xf>
    <xf numFmtId="4" fontId="1" fillId="0" borderId="32" xfId="54" applyNumberFormat="1" applyFont="1" applyFill="1" applyBorder="1" applyAlignment="1" applyProtection="1">
      <alignment horizontal="center" vertical="center" shrinkToFit="1"/>
    </xf>
    <xf numFmtId="2" fontId="7" fillId="0" borderId="32" xfId="61" applyNumberFormat="1" applyFont="1" applyFill="1" applyBorder="1" applyAlignment="1">
      <alignment horizontal="center" vertical="center"/>
    </xf>
    <xf numFmtId="4" fontId="16" fillId="19" borderId="32" xfId="0" applyNumberFormat="1" applyFont="1" applyFill="1" applyBorder="1" applyAlignment="1">
      <alignment horizontal="center" vertical="center"/>
    </xf>
    <xf numFmtId="0" fontId="3" fillId="0" borderId="32" xfId="0" applyFont="1" applyBorder="1" applyAlignment="1">
      <alignment horizontal="right" vertical="center"/>
    </xf>
    <xf numFmtId="0" fontId="14" fillId="2" borderId="32" xfId="0" applyFont="1" applyFill="1" applyBorder="1" applyAlignment="1">
      <alignment horizontal="center" vertical="center"/>
    </xf>
    <xf numFmtId="4" fontId="4" fillId="0" borderId="32" xfId="0" applyNumberFormat="1" applyFont="1" applyBorder="1" applyAlignment="1">
      <alignment horizontal="center" vertical="center"/>
    </xf>
    <xf numFmtId="9" fontId="9" fillId="0" borderId="32" xfId="0" applyNumberFormat="1" applyFont="1" applyBorder="1" applyAlignment="1">
      <alignment horizontal="center" vertical="center"/>
    </xf>
    <xf numFmtId="4" fontId="16" fillId="0" borderId="32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/>
    </xf>
    <xf numFmtId="0" fontId="4" fillId="0" borderId="24" xfId="40" applyFont="1" applyBorder="1" applyAlignment="1">
      <alignment horizontal="center" vertical="center" wrapText="1"/>
    </xf>
    <xf numFmtId="0" fontId="4" fillId="0" borderId="16" xfId="40" applyFont="1" applyBorder="1" applyAlignment="1">
      <alignment horizontal="center" vertical="center" wrapText="1"/>
    </xf>
    <xf numFmtId="0" fontId="3" fillId="0" borderId="25" xfId="40" applyFont="1" applyBorder="1" applyAlignment="1">
      <alignment horizontal="center" vertical="center" wrapText="1"/>
    </xf>
    <xf numFmtId="0" fontId="3" fillId="0" borderId="26" xfId="4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18" borderId="2" xfId="0" applyFont="1" applyFill="1" applyBorder="1" applyAlignment="1">
      <alignment horizontal="left" vertical="center"/>
    </xf>
    <xf numFmtId="0" fontId="4" fillId="18" borderId="3" xfId="0" applyFont="1" applyFill="1" applyBorder="1" applyAlignment="1">
      <alignment horizontal="left" vertical="center"/>
    </xf>
    <xf numFmtId="0" fontId="4" fillId="18" borderId="4" xfId="0" applyFont="1" applyFill="1" applyBorder="1" applyAlignment="1">
      <alignment horizontal="left" vertical="center"/>
    </xf>
    <xf numFmtId="164" fontId="4" fillId="18" borderId="2" xfId="0" applyNumberFormat="1" applyFont="1" applyFill="1" applyBorder="1" applyAlignment="1">
      <alignment horizontal="left" vertical="center"/>
    </xf>
    <xf numFmtId="164" fontId="4" fillId="18" borderId="3" xfId="0" applyNumberFormat="1" applyFont="1" applyFill="1" applyBorder="1" applyAlignment="1">
      <alignment horizontal="left" vertical="center"/>
    </xf>
    <xf numFmtId="164" fontId="4" fillId="18" borderId="4" xfId="0" applyNumberFormat="1" applyFont="1" applyFill="1" applyBorder="1" applyAlignment="1">
      <alignment horizontal="left" vertical="center"/>
    </xf>
    <xf numFmtId="3" fontId="4" fillId="18" borderId="2" xfId="0" applyNumberFormat="1" applyFont="1" applyFill="1" applyBorder="1" applyAlignment="1">
      <alignment horizontal="left" vertical="center"/>
    </xf>
    <xf numFmtId="3" fontId="4" fillId="18" borderId="3" xfId="0" applyNumberFormat="1" applyFont="1" applyFill="1" applyBorder="1" applyAlignment="1">
      <alignment horizontal="left" vertical="center"/>
    </xf>
    <xf numFmtId="3" fontId="4" fillId="18" borderId="4" xfId="0" applyNumberFormat="1" applyFont="1" applyFill="1" applyBorder="1" applyAlignment="1">
      <alignment horizontal="left" vertical="center"/>
    </xf>
    <xf numFmtId="170" fontId="4" fillId="18" borderId="2" xfId="0" applyNumberFormat="1" applyFont="1" applyFill="1" applyBorder="1" applyAlignment="1">
      <alignment horizontal="left" vertical="center"/>
    </xf>
    <xf numFmtId="170" fontId="4" fillId="18" borderId="3" xfId="0" applyNumberFormat="1" applyFont="1" applyFill="1" applyBorder="1" applyAlignment="1">
      <alignment horizontal="left" vertical="center"/>
    </xf>
    <xf numFmtId="170" fontId="4" fillId="18" borderId="4" xfId="0" applyNumberFormat="1" applyFont="1" applyFill="1" applyBorder="1" applyAlignment="1">
      <alignment horizontal="left" vertical="center"/>
    </xf>
    <xf numFmtId="0" fontId="19" fillId="18" borderId="2" xfId="0" applyFont="1" applyFill="1" applyBorder="1" applyAlignment="1">
      <alignment horizontal="center" vertical="center"/>
    </xf>
    <xf numFmtId="0" fontId="19" fillId="18" borderId="3" xfId="0" applyFont="1" applyFill="1" applyBorder="1" applyAlignment="1">
      <alignment horizontal="center" vertical="center"/>
    </xf>
    <xf numFmtId="0" fontId="19" fillId="18" borderId="4" xfId="0" applyFont="1" applyFill="1" applyBorder="1" applyAlignment="1">
      <alignment horizontal="center" vertical="center"/>
    </xf>
    <xf numFmtId="0" fontId="11" fillId="2" borderId="17" xfId="40" applyFont="1" applyFill="1" applyBorder="1" applyAlignment="1">
      <alignment horizontal="center" vertical="center"/>
    </xf>
    <xf numFmtId="0" fontId="11" fillId="2" borderId="18" xfId="40" applyFont="1" applyFill="1" applyBorder="1" applyAlignment="1">
      <alignment horizontal="center" vertical="center"/>
    </xf>
    <xf numFmtId="0" fontId="8" fillId="0" borderId="32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11" fillId="17" borderId="32" xfId="0" applyFont="1" applyFill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left" vertical="center"/>
    </xf>
    <xf numFmtId="164" fontId="1" fillId="0" borderId="32" xfId="0" applyNumberFormat="1" applyFont="1" applyBorder="1" applyAlignment="1">
      <alignment horizontal="left" vertical="center"/>
    </xf>
    <xf numFmtId="170" fontId="4" fillId="0" borderId="32" xfId="5" applyNumberFormat="1" applyFont="1" applyBorder="1" applyAlignment="1">
      <alignment horizontal="left" vertical="center"/>
    </xf>
    <xf numFmtId="0" fontId="1" fillId="0" borderId="32" xfId="5" applyNumberFormat="1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6" fillId="19" borderId="32" xfId="0" applyFont="1" applyFill="1" applyBorder="1" applyAlignment="1">
      <alignment horizontal="right" vertical="center"/>
    </xf>
    <xf numFmtId="0" fontId="7" fillId="0" borderId="32" xfId="0" applyFont="1" applyBorder="1" applyAlignment="1">
      <alignment horizontal="left" vertical="center" wrapText="1"/>
    </xf>
    <xf numFmtId="0" fontId="37" fillId="0" borderId="3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left" vertical="center"/>
    </xf>
    <xf numFmtId="0" fontId="8" fillId="0" borderId="32" xfId="0" applyFont="1" applyBorder="1" applyAlignment="1">
      <alignment horizontal="center" vertical="center" wrapText="1"/>
    </xf>
    <xf numFmtId="170" fontId="4" fillId="0" borderId="32" xfId="0" applyNumberFormat="1" applyFont="1" applyBorder="1" applyAlignment="1">
      <alignment horizontal="left" vertical="center" wrapText="1"/>
    </xf>
    <xf numFmtId="0" fontId="5" fillId="0" borderId="32" xfId="0" applyFont="1" applyBorder="1" applyAlignment="1">
      <alignment horizontal="center"/>
    </xf>
    <xf numFmtId="0" fontId="16" fillId="2" borderId="32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left" vertical="center" wrapText="1"/>
    </xf>
    <xf numFmtId="17" fontId="9" fillId="0" borderId="32" xfId="0" applyNumberFormat="1" applyFont="1" applyBorder="1" applyAlignment="1">
      <alignment horizontal="left" vertical="center" wrapText="1"/>
    </xf>
    <xf numFmtId="164" fontId="9" fillId="0" borderId="32" xfId="0" applyNumberFormat="1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4" fontId="3" fillId="0" borderId="32" xfId="0" applyNumberFormat="1" applyFont="1" applyBorder="1" applyAlignment="1">
      <alignment horizontal="center" vertical="center"/>
    </xf>
    <xf numFmtId="2" fontId="11" fillId="0" borderId="32" xfId="5" applyNumberFormat="1" applyFont="1" applyBorder="1" applyAlignment="1">
      <alignment horizontal="center" vertical="center"/>
    </xf>
    <xf numFmtId="2" fontId="11" fillId="0" borderId="32" xfId="0" applyNumberFormat="1" applyFont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4" fillId="0" borderId="32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4" fontId="13" fillId="2" borderId="32" xfId="0" applyNumberFormat="1" applyFont="1" applyFill="1" applyBorder="1" applyAlignment="1">
      <alignment horizontal="center" vertical="center"/>
    </xf>
    <xf numFmtId="4" fontId="11" fillId="0" borderId="3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1" fillId="2" borderId="5" xfId="40" applyFont="1" applyFill="1" applyBorder="1" applyAlignment="1">
      <alignment horizontal="center" vertical="center"/>
    </xf>
    <xf numFmtId="0" fontId="11" fillId="2" borderId="23" xfId="40" applyFont="1" applyFill="1" applyBorder="1" applyAlignment="1">
      <alignment horizontal="center" vertical="center"/>
    </xf>
    <xf numFmtId="0" fontId="11" fillId="2" borderId="27" xfId="40" applyFont="1" applyFill="1" applyBorder="1" applyAlignment="1">
      <alignment horizontal="center" vertical="center"/>
    </xf>
    <xf numFmtId="170" fontId="4" fillId="18" borderId="1" xfId="0" applyNumberFormat="1" applyFont="1" applyFill="1" applyBorder="1" applyAlignment="1">
      <alignment horizontal="left" vertical="center"/>
    </xf>
    <xf numFmtId="0" fontId="19" fillId="18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18" borderId="1" xfId="0" applyNumberFormat="1" applyFont="1" applyFill="1" applyBorder="1" applyAlignment="1">
      <alignment horizontal="left" vertical="center"/>
    </xf>
    <xf numFmtId="0" fontId="4" fillId="0" borderId="2" xfId="40" applyFont="1" applyBorder="1" applyAlignment="1">
      <alignment horizontal="left" vertical="center" wrapText="1"/>
    </xf>
    <xf numFmtId="0" fontId="4" fillId="0" borderId="3" xfId="40" applyFont="1" applyBorder="1" applyAlignment="1">
      <alignment horizontal="left" vertical="center" wrapText="1"/>
    </xf>
    <xf numFmtId="0" fontId="4" fillId="0" borderId="4" xfId="40" applyFont="1" applyBorder="1" applyAlignment="1">
      <alignment horizontal="left" vertical="center" wrapText="1"/>
    </xf>
    <xf numFmtId="0" fontId="3" fillId="2" borderId="1" xfId="4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20" xfId="40" applyFont="1" applyFill="1" applyBorder="1" applyAlignment="1">
      <alignment horizontal="right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2" xfId="40" applyFont="1" applyBorder="1" applyAlignment="1">
      <alignment vertical="center" wrapText="1"/>
    </xf>
    <xf numFmtId="0" fontId="4" fillId="0" borderId="3" xfId="40" applyFont="1" applyBorder="1" applyAlignment="1">
      <alignment vertical="center" wrapText="1"/>
    </xf>
    <xf numFmtId="0" fontId="4" fillId="0" borderId="4" xfId="40" applyFont="1" applyBorder="1" applyAlignment="1">
      <alignment vertical="center" wrapText="1"/>
    </xf>
    <xf numFmtId="0" fontId="4" fillId="0" borderId="1" xfId="40" applyFont="1" applyBorder="1" applyAlignment="1">
      <alignment vertical="center" wrapText="1"/>
    </xf>
    <xf numFmtId="0" fontId="16" fillId="0" borderId="1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1" xfId="40" applyFont="1" applyBorder="1" applyAlignment="1">
      <alignment horizontal="right" vertical="center" wrapText="1"/>
    </xf>
    <xf numFmtId="0" fontId="3" fillId="2" borderId="2" xfId="40" applyFont="1" applyFill="1" applyBorder="1" applyAlignment="1">
      <alignment horizontal="right" vertical="center" wrapText="1"/>
    </xf>
    <xf numFmtId="0" fontId="3" fillId="2" borderId="3" xfId="40" applyFont="1" applyFill="1" applyBorder="1" applyAlignment="1">
      <alignment horizontal="right" vertical="center" wrapText="1"/>
    </xf>
    <xf numFmtId="0" fontId="3" fillId="2" borderId="4" xfId="40" applyFont="1" applyFill="1" applyBorder="1" applyAlignment="1">
      <alignment horizontal="right" vertical="center" wrapText="1"/>
    </xf>
  </cellXfs>
  <cellStyles count="73">
    <cellStyle name="20% - Ênfase1 2" xfId="10" xr:uid="{00000000-0005-0000-0000-000000000000}"/>
    <cellStyle name="20% - Ênfase2 2" xfId="11" xr:uid="{00000000-0005-0000-0000-000001000000}"/>
    <cellStyle name="20% - Ênfase3 2" xfId="12" xr:uid="{00000000-0005-0000-0000-000002000000}"/>
    <cellStyle name="20% - Ênfase4 2" xfId="13" xr:uid="{00000000-0005-0000-0000-000003000000}"/>
    <cellStyle name="20% - Ênfase5 2" xfId="14" xr:uid="{00000000-0005-0000-0000-000004000000}"/>
    <cellStyle name="20% - Ênfase6 2" xfId="15" xr:uid="{00000000-0005-0000-0000-000005000000}"/>
    <cellStyle name="40% - Ênfase1 2" xfId="16" xr:uid="{00000000-0005-0000-0000-000006000000}"/>
    <cellStyle name="40% - Ênfase2 2" xfId="17" xr:uid="{00000000-0005-0000-0000-000007000000}"/>
    <cellStyle name="40% - Ênfase3 2" xfId="18" xr:uid="{00000000-0005-0000-0000-000008000000}"/>
    <cellStyle name="40% - Ênfase4 2" xfId="19" xr:uid="{00000000-0005-0000-0000-000009000000}"/>
    <cellStyle name="40% - Ênfase5 2" xfId="20" xr:uid="{00000000-0005-0000-0000-00000A000000}"/>
    <cellStyle name="40% - Ênfase6 2" xfId="21" xr:uid="{00000000-0005-0000-0000-00000B000000}"/>
    <cellStyle name="60% - Ênfase1 2" xfId="22" xr:uid="{00000000-0005-0000-0000-00000C000000}"/>
    <cellStyle name="60% - Ênfase2 2" xfId="23" xr:uid="{00000000-0005-0000-0000-00000D000000}"/>
    <cellStyle name="60% - Ênfase3 2" xfId="24" xr:uid="{00000000-0005-0000-0000-00000E000000}"/>
    <cellStyle name="60% - Ênfase4 2" xfId="25" xr:uid="{00000000-0005-0000-0000-00000F000000}"/>
    <cellStyle name="60% - Ênfase5 2" xfId="26" xr:uid="{00000000-0005-0000-0000-000010000000}"/>
    <cellStyle name="60% - Ênfase6 2" xfId="27" xr:uid="{00000000-0005-0000-0000-000011000000}"/>
    <cellStyle name="Bom 2" xfId="28" xr:uid="{00000000-0005-0000-0000-000012000000}"/>
    <cellStyle name="Cálculo 2" xfId="29" xr:uid="{00000000-0005-0000-0000-000013000000}"/>
    <cellStyle name="Cálculo 3" xfId="66" xr:uid="{00000000-0005-0000-0000-000014000000}"/>
    <cellStyle name="Célula de Verificação 2" xfId="30" xr:uid="{00000000-0005-0000-0000-000015000000}"/>
    <cellStyle name="Célula Vinculada 2" xfId="31" xr:uid="{00000000-0005-0000-0000-000016000000}"/>
    <cellStyle name="Ênfase1 2" xfId="32" xr:uid="{00000000-0005-0000-0000-000017000000}"/>
    <cellStyle name="Ênfase2 2" xfId="33" xr:uid="{00000000-0005-0000-0000-000018000000}"/>
    <cellStyle name="Ênfase3 2" xfId="34" xr:uid="{00000000-0005-0000-0000-000019000000}"/>
    <cellStyle name="Ênfase4 2" xfId="35" xr:uid="{00000000-0005-0000-0000-00001A000000}"/>
    <cellStyle name="Ênfase5 2" xfId="36" xr:uid="{00000000-0005-0000-0000-00001B000000}"/>
    <cellStyle name="Ênfase6 2" xfId="37" xr:uid="{00000000-0005-0000-0000-00001C000000}"/>
    <cellStyle name="Entrada 2" xfId="38" xr:uid="{00000000-0005-0000-0000-00001D000000}"/>
    <cellStyle name="Entrada 3" xfId="67" xr:uid="{00000000-0005-0000-0000-00001E000000}"/>
    <cellStyle name="Estilo 1" xfId="68" xr:uid="{00000000-0005-0000-0000-00001F000000}"/>
    <cellStyle name="Hiperlink 2" xfId="8" xr:uid="{00000000-0005-0000-0000-000020000000}"/>
    <cellStyle name="Moeda" xfId="6" builtinId="4"/>
    <cellStyle name="Moeda 2" xfId="9" xr:uid="{00000000-0005-0000-0000-000022000000}"/>
    <cellStyle name="Moeda 3" xfId="39" xr:uid="{00000000-0005-0000-0000-000023000000}"/>
    <cellStyle name="Normal" xfId="0" builtinId="0"/>
    <cellStyle name="Normal 147" xfId="63" xr:uid="{00000000-0005-0000-0000-000025000000}"/>
    <cellStyle name="Normal 166" xfId="64" xr:uid="{00000000-0005-0000-0000-000026000000}"/>
    <cellStyle name="Normal 2" xfId="1" xr:uid="{00000000-0005-0000-0000-000027000000}"/>
    <cellStyle name="Normal 2 2" xfId="40" xr:uid="{00000000-0005-0000-0000-000028000000}"/>
    <cellStyle name="Normal 2 2 2 2" xfId="59" xr:uid="{00000000-0005-0000-0000-000029000000}"/>
    <cellStyle name="Normal 3" xfId="7" xr:uid="{00000000-0005-0000-0000-00002A000000}"/>
    <cellStyle name="Normal 3 2" xfId="41" xr:uid="{00000000-0005-0000-0000-00002B000000}"/>
    <cellStyle name="Normal 4" xfId="2" xr:uid="{00000000-0005-0000-0000-00002C000000}"/>
    <cellStyle name="Normal 4 2" xfId="65" xr:uid="{00000000-0005-0000-0000-00002D000000}"/>
    <cellStyle name="Normal 73" xfId="60" xr:uid="{00000000-0005-0000-0000-00002E000000}"/>
    <cellStyle name="Normal 88" xfId="62" xr:uid="{00000000-0005-0000-0000-00002F000000}"/>
    <cellStyle name="Nota 2" xfId="42" xr:uid="{00000000-0005-0000-0000-000030000000}"/>
    <cellStyle name="Nota 3" xfId="70" xr:uid="{00000000-0005-0000-0000-000031000000}"/>
    <cellStyle name="Porcentagem" xfId="5" builtinId="5"/>
    <cellStyle name="Porcentagem 2" xfId="4" xr:uid="{00000000-0005-0000-0000-000033000000}"/>
    <cellStyle name="Porcentagem 2 2" xfId="44" xr:uid="{00000000-0005-0000-0000-000034000000}"/>
    <cellStyle name="Porcentagem 3" xfId="43" xr:uid="{00000000-0005-0000-0000-000035000000}"/>
    <cellStyle name="Saída 2" xfId="45" xr:uid="{00000000-0005-0000-0000-000036000000}"/>
    <cellStyle name="Saída 3" xfId="71" xr:uid="{00000000-0005-0000-0000-000037000000}"/>
    <cellStyle name="texto" xfId="69" xr:uid="{00000000-0005-0000-0000-000038000000}"/>
    <cellStyle name="Texto de Aviso 2" xfId="46" xr:uid="{00000000-0005-0000-0000-000039000000}"/>
    <cellStyle name="Texto Explicativo 2" xfId="47" xr:uid="{00000000-0005-0000-0000-00003A000000}"/>
    <cellStyle name="Título 1 2" xfId="48" xr:uid="{00000000-0005-0000-0000-00003B000000}"/>
    <cellStyle name="Título 2 2" xfId="49" xr:uid="{00000000-0005-0000-0000-00003C000000}"/>
    <cellStyle name="Título 3 2" xfId="50" xr:uid="{00000000-0005-0000-0000-00003D000000}"/>
    <cellStyle name="Título 4 2" xfId="51" xr:uid="{00000000-0005-0000-0000-00003E000000}"/>
    <cellStyle name="Título 5" xfId="52" xr:uid="{00000000-0005-0000-0000-00003F000000}"/>
    <cellStyle name="Total 2" xfId="53" xr:uid="{00000000-0005-0000-0000-000040000000}"/>
    <cellStyle name="Total 3" xfId="72" xr:uid="{00000000-0005-0000-0000-000041000000}"/>
    <cellStyle name="Vírgula 13 2" xfId="61" xr:uid="{00000000-0005-0000-0000-000042000000}"/>
    <cellStyle name="Vírgula 2" xfId="55" xr:uid="{00000000-0005-0000-0000-000043000000}"/>
    <cellStyle name="Vírgula 2 2" xfId="3" xr:uid="{00000000-0005-0000-0000-000044000000}"/>
    <cellStyle name="Vírgula 3" xfId="54" xr:uid="{00000000-0005-0000-0000-000045000000}"/>
    <cellStyle name="Vírgula 4" xfId="58" xr:uid="{00000000-0005-0000-0000-000046000000}"/>
    <cellStyle name="Vírgula 5 3" xfId="56" xr:uid="{00000000-0005-0000-0000-000047000000}"/>
    <cellStyle name="Vírgula 6 2 2 2" xfId="57" xr:uid="{00000000-0005-0000-0000-000048000000}"/>
  </cellStyles>
  <dxfs count="5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  <fill>
        <patternFill patternType="solid">
          <fgColor indexed="44"/>
          <bgColor indexed="22"/>
        </patternFill>
      </fill>
    </dxf>
    <dxf>
      <font>
        <b/>
        <i val="0"/>
        <condense val="0"/>
        <extend val="0"/>
      </font>
      <fill>
        <patternFill patternType="solid">
          <fgColor indexed="46"/>
          <bgColor indexed="55"/>
        </patternFill>
      </fill>
      <border>
        <left/>
        <right/>
        <top style="thin">
          <color indexed="8"/>
        </top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19</xdr:row>
      <xdr:rowOff>9526</xdr:rowOff>
    </xdr:from>
    <xdr:to>
      <xdr:col>9</xdr:col>
      <xdr:colOff>714376</xdr:colOff>
      <xdr:row>22</xdr:row>
      <xdr:rowOff>57286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3E72110-C12C-42A4-8AD4-4C3DC5448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3506" y="8879206"/>
          <a:ext cx="4312920" cy="596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19</xdr:row>
      <xdr:rowOff>9526</xdr:rowOff>
    </xdr:from>
    <xdr:to>
      <xdr:col>9</xdr:col>
      <xdr:colOff>714376</xdr:colOff>
      <xdr:row>22</xdr:row>
      <xdr:rowOff>57286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0C6A55A-3090-44CE-869B-76A587889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6" y="8534401"/>
          <a:ext cx="4286250" cy="6192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19</xdr:row>
      <xdr:rowOff>9526</xdr:rowOff>
    </xdr:from>
    <xdr:to>
      <xdr:col>9</xdr:col>
      <xdr:colOff>714376</xdr:colOff>
      <xdr:row>22</xdr:row>
      <xdr:rowOff>57286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0C6A55A-3090-44CE-869B-76A587889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3506" y="8498206"/>
          <a:ext cx="4309110" cy="59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6"/>
  <sheetViews>
    <sheetView tabSelected="1" zoomScaleNormal="100" zoomScaleSheetLayoutView="100" workbookViewId="0">
      <selection activeCell="B6" sqref="B6:H6"/>
    </sheetView>
  </sheetViews>
  <sheetFormatPr defaultColWidth="9.140625" defaultRowHeight="15"/>
  <cols>
    <col min="1" max="1" width="13.42578125" style="1" customWidth="1"/>
    <col min="2" max="2" width="17.42578125" style="1" customWidth="1"/>
    <col min="3" max="3" width="58" style="1" customWidth="1"/>
    <col min="4" max="4" width="10.7109375" style="1" bestFit="1" customWidth="1"/>
    <col min="5" max="5" width="14.42578125" style="2" bestFit="1" customWidth="1"/>
    <col min="6" max="6" width="19.140625" style="2" customWidth="1"/>
    <col min="7" max="7" width="18.140625" style="2" customWidth="1"/>
    <col min="8" max="8" width="11.85546875" style="4" customWidth="1"/>
    <col min="9" max="16384" width="9.140625" style="1"/>
  </cols>
  <sheetData>
    <row r="1" spans="1:8" ht="24.95" customHeight="1">
      <c r="A1" s="84" t="s">
        <v>85</v>
      </c>
      <c r="B1" s="84"/>
      <c r="C1" s="84"/>
      <c r="D1" s="84"/>
      <c r="E1" s="84"/>
      <c r="F1" s="84"/>
      <c r="G1" s="84"/>
      <c r="H1" s="84"/>
    </row>
    <row r="2" spans="1:8" ht="24.95" customHeight="1">
      <c r="A2" s="84"/>
      <c r="B2" s="84"/>
      <c r="C2" s="84"/>
      <c r="D2" s="84"/>
      <c r="E2" s="84"/>
      <c r="F2" s="84"/>
      <c r="G2" s="84"/>
      <c r="H2" s="84"/>
    </row>
    <row r="3" spans="1:8" ht="24.95" customHeight="1">
      <c r="A3" s="22" t="s">
        <v>5</v>
      </c>
      <c r="B3" s="91" t="s">
        <v>183</v>
      </c>
      <c r="C3" s="91"/>
      <c r="D3" s="91"/>
      <c r="E3" s="91"/>
      <c r="F3" s="91"/>
      <c r="G3" s="91"/>
      <c r="H3" s="91"/>
    </row>
    <row r="4" spans="1:8" ht="24.95" customHeight="1">
      <c r="A4" s="22" t="s">
        <v>84</v>
      </c>
      <c r="B4" s="85" t="s">
        <v>184</v>
      </c>
      <c r="C4" s="85"/>
      <c r="D4" s="85"/>
      <c r="E4" s="85"/>
      <c r="F4" s="85"/>
      <c r="G4" s="85"/>
      <c r="H4" s="85"/>
    </row>
    <row r="5" spans="1:8" ht="24.95" customHeight="1">
      <c r="A5" s="22" t="s">
        <v>6</v>
      </c>
      <c r="B5" s="86">
        <f>G61</f>
        <v>0</v>
      </c>
      <c r="C5" s="86"/>
      <c r="D5" s="86"/>
      <c r="E5" s="86"/>
      <c r="F5" s="86"/>
      <c r="G5" s="86"/>
      <c r="H5" s="86"/>
    </row>
    <row r="6" spans="1:8" ht="24.95" customHeight="1">
      <c r="A6" s="22" t="s">
        <v>26</v>
      </c>
      <c r="B6" s="88" t="s">
        <v>88</v>
      </c>
      <c r="C6" s="88"/>
      <c r="D6" s="88"/>
      <c r="E6" s="88"/>
      <c r="F6" s="88"/>
      <c r="G6" s="88"/>
      <c r="H6" s="88"/>
    </row>
    <row r="7" spans="1:8" ht="24.95" customHeight="1">
      <c r="A7" s="22" t="s">
        <v>27</v>
      </c>
      <c r="B7" s="87">
        <v>0</v>
      </c>
      <c r="C7" s="87"/>
      <c r="D7" s="87"/>
      <c r="E7" s="87"/>
      <c r="F7" s="87"/>
      <c r="G7" s="87"/>
      <c r="H7" s="87"/>
    </row>
    <row r="8" spans="1:8">
      <c r="A8" s="89"/>
      <c r="B8" s="89"/>
      <c r="C8" s="89"/>
      <c r="D8" s="89"/>
      <c r="E8" s="89"/>
      <c r="F8" s="89"/>
      <c r="G8" s="89"/>
      <c r="H8" s="89"/>
    </row>
    <row r="9" spans="1:8" ht="25.5">
      <c r="A9" s="23" t="s">
        <v>3</v>
      </c>
      <c r="B9" s="23" t="s">
        <v>4</v>
      </c>
      <c r="C9" s="23" t="s">
        <v>7</v>
      </c>
      <c r="D9" s="23" t="s">
        <v>0</v>
      </c>
      <c r="E9" s="23" t="s">
        <v>1</v>
      </c>
      <c r="F9" s="24" t="s">
        <v>8</v>
      </c>
      <c r="G9" s="25" t="s">
        <v>9</v>
      </c>
      <c r="H9" s="23" t="s">
        <v>12</v>
      </c>
    </row>
    <row r="10" spans="1:8">
      <c r="A10" s="83"/>
      <c r="B10" s="83"/>
      <c r="C10" s="83"/>
      <c r="D10" s="83"/>
      <c r="E10" s="83"/>
      <c r="F10" s="83"/>
      <c r="G10" s="83"/>
      <c r="H10" s="83"/>
    </row>
    <row r="11" spans="1:8" ht="25.15" customHeight="1">
      <c r="A11" s="21">
        <v>1</v>
      </c>
      <c r="B11" s="93" t="s">
        <v>131</v>
      </c>
      <c r="C11" s="93"/>
      <c r="D11" s="93"/>
      <c r="E11" s="93"/>
      <c r="F11" s="93"/>
      <c r="G11" s="93"/>
      <c r="H11" s="93"/>
    </row>
    <row r="12" spans="1:8" ht="25.15" customHeight="1">
      <c r="A12" s="26" t="s">
        <v>2</v>
      </c>
      <c r="B12" s="27" t="s">
        <v>130</v>
      </c>
      <c r="C12" s="28" t="s">
        <v>167</v>
      </c>
      <c r="D12" s="27" t="s">
        <v>95</v>
      </c>
      <c r="E12" s="29">
        <v>1</v>
      </c>
      <c r="F12" s="30"/>
      <c r="G12" s="31">
        <f>ROUND((E12*F12),2)</f>
        <v>0</v>
      </c>
      <c r="H12" s="32" t="e">
        <f>G12*100/$G$61</f>
        <v>#DIV/0!</v>
      </c>
    </row>
    <row r="13" spans="1:8" ht="25.15" customHeight="1">
      <c r="A13" s="82" t="s">
        <v>10</v>
      </c>
      <c r="B13" s="82"/>
      <c r="C13" s="82"/>
      <c r="D13" s="82"/>
      <c r="E13" s="82"/>
      <c r="F13" s="82"/>
      <c r="G13" s="33">
        <f>SUM(G12:G12)</f>
        <v>0</v>
      </c>
      <c r="H13" s="34" t="e">
        <f>G13*100/$G$61</f>
        <v>#DIV/0!</v>
      </c>
    </row>
    <row r="14" spans="1:8">
      <c r="A14" s="94"/>
      <c r="B14" s="94"/>
      <c r="C14" s="94"/>
      <c r="D14" s="94"/>
      <c r="E14" s="94"/>
      <c r="F14" s="94"/>
      <c r="G14" s="94"/>
      <c r="H14" s="94"/>
    </row>
    <row r="15" spans="1:8" ht="25.15" customHeight="1">
      <c r="A15" s="21">
        <v>2</v>
      </c>
      <c r="B15" s="80" t="s">
        <v>101</v>
      </c>
      <c r="C15" s="80"/>
      <c r="D15" s="80"/>
      <c r="E15" s="80"/>
      <c r="F15" s="80"/>
      <c r="G15" s="80"/>
      <c r="H15" s="80"/>
    </row>
    <row r="16" spans="1:8">
      <c r="A16" s="26" t="s">
        <v>11</v>
      </c>
      <c r="B16" s="35" t="s">
        <v>132</v>
      </c>
      <c r="C16" s="36" t="s">
        <v>133</v>
      </c>
      <c r="D16" s="35" t="s">
        <v>95</v>
      </c>
      <c r="E16" s="29">
        <v>1</v>
      </c>
      <c r="F16" s="37"/>
      <c r="G16" s="31">
        <f t="shared" ref="G16:G17" si="0">ROUND((E16*F16),2)</f>
        <v>0</v>
      </c>
      <c r="H16" s="32" t="e">
        <f>G16*100/$G$61</f>
        <v>#DIV/0!</v>
      </c>
    </row>
    <row r="17" spans="1:8">
      <c r="A17" s="26" t="s">
        <v>25</v>
      </c>
      <c r="B17" s="38" t="s">
        <v>134</v>
      </c>
      <c r="C17" s="36" t="s">
        <v>135</v>
      </c>
      <c r="D17" s="35" t="s">
        <v>95</v>
      </c>
      <c r="E17" s="29">
        <v>1</v>
      </c>
      <c r="F17" s="37"/>
      <c r="G17" s="31">
        <f t="shared" si="0"/>
        <v>0</v>
      </c>
      <c r="H17" s="32" t="e">
        <f>G17*100/$G$61</f>
        <v>#DIV/0!</v>
      </c>
    </row>
    <row r="18" spans="1:8" ht="25.15" customHeight="1">
      <c r="A18" s="82" t="s">
        <v>10</v>
      </c>
      <c r="B18" s="82"/>
      <c r="C18" s="82"/>
      <c r="D18" s="82"/>
      <c r="E18" s="82"/>
      <c r="F18" s="82"/>
      <c r="G18" s="33">
        <f>SUM(G16:G17)</f>
        <v>0</v>
      </c>
      <c r="H18" s="34" t="e">
        <f>G18*100/$G$61</f>
        <v>#DIV/0!</v>
      </c>
    </row>
    <row r="19" spans="1:8">
      <c r="A19" s="94"/>
      <c r="B19" s="94"/>
      <c r="C19" s="94"/>
      <c r="D19" s="94"/>
      <c r="E19" s="94"/>
      <c r="F19" s="94"/>
      <c r="G19" s="94"/>
      <c r="H19" s="94"/>
    </row>
    <row r="20" spans="1:8" ht="25.15" customHeight="1">
      <c r="A20" s="21">
        <v>3</v>
      </c>
      <c r="B20" s="80" t="s">
        <v>100</v>
      </c>
      <c r="C20" s="80"/>
      <c r="D20" s="80"/>
      <c r="E20" s="80"/>
      <c r="F20" s="80"/>
      <c r="G20" s="80"/>
      <c r="H20" s="80"/>
    </row>
    <row r="21" spans="1:8" ht="24">
      <c r="A21" s="26" t="s">
        <v>13</v>
      </c>
      <c r="B21" s="39" t="s">
        <v>93</v>
      </c>
      <c r="C21" s="36" t="s">
        <v>90</v>
      </c>
      <c r="D21" s="39" t="s">
        <v>91</v>
      </c>
      <c r="E21" s="29">
        <v>6.48</v>
      </c>
      <c r="F21" s="37"/>
      <c r="G21" s="31">
        <f>ROUND((E21*F21),2)</f>
        <v>0</v>
      </c>
      <c r="H21" s="32" t="e">
        <f>G21*100/$G$61</f>
        <v>#DIV/0!</v>
      </c>
    </row>
    <row r="22" spans="1:8" ht="25.15" customHeight="1">
      <c r="A22" s="82" t="s">
        <v>10</v>
      </c>
      <c r="B22" s="82"/>
      <c r="C22" s="82"/>
      <c r="D22" s="82"/>
      <c r="E22" s="82"/>
      <c r="F22" s="82"/>
      <c r="G22" s="33">
        <f>SUM(G21:G21)</f>
        <v>0</v>
      </c>
      <c r="H22" s="34" t="e">
        <f>G22*100/$G$61</f>
        <v>#DIV/0!</v>
      </c>
    </row>
    <row r="23" spans="1:8">
      <c r="A23" s="92"/>
      <c r="B23" s="92"/>
      <c r="C23" s="92"/>
      <c r="D23" s="92"/>
      <c r="E23" s="92"/>
      <c r="F23" s="92"/>
      <c r="G23" s="92"/>
      <c r="H23" s="92"/>
    </row>
    <row r="24" spans="1:8" ht="25.15" customHeight="1">
      <c r="A24" s="21">
        <v>4</v>
      </c>
      <c r="B24" s="80" t="s">
        <v>136</v>
      </c>
      <c r="C24" s="80"/>
      <c r="D24" s="80"/>
      <c r="E24" s="80"/>
      <c r="F24" s="80"/>
      <c r="G24" s="80"/>
      <c r="H24" s="80"/>
    </row>
    <row r="25" spans="1:8" ht="48">
      <c r="A25" s="26" t="s">
        <v>102</v>
      </c>
      <c r="B25" s="39" t="s">
        <v>142</v>
      </c>
      <c r="C25" s="36" t="s">
        <v>168</v>
      </c>
      <c r="D25" s="39" t="s">
        <v>92</v>
      </c>
      <c r="E25" s="29">
        <v>6192.41</v>
      </c>
      <c r="F25" s="40"/>
      <c r="G25" s="31">
        <f>ROUND((E25*F25),2)</f>
        <v>0</v>
      </c>
      <c r="H25" s="32" t="e">
        <f>G25*100/$G$61</f>
        <v>#DIV/0!</v>
      </c>
    </row>
    <row r="26" spans="1:8" ht="36">
      <c r="A26" s="26" t="s">
        <v>103</v>
      </c>
      <c r="B26" s="39" t="s">
        <v>137</v>
      </c>
      <c r="C26" s="36" t="s">
        <v>138</v>
      </c>
      <c r="D26" s="39" t="s">
        <v>92</v>
      </c>
      <c r="E26" s="29">
        <v>3617.92</v>
      </c>
      <c r="F26" s="40"/>
      <c r="G26" s="31">
        <f>ROUND((E26*F26),2)</f>
        <v>0</v>
      </c>
      <c r="H26" s="32" t="e">
        <f>G26*100/$G$61</f>
        <v>#DIV/0!</v>
      </c>
    </row>
    <row r="27" spans="1:8" ht="24">
      <c r="A27" s="26" t="s">
        <v>104</v>
      </c>
      <c r="B27" s="39" t="s">
        <v>139</v>
      </c>
      <c r="C27" s="36" t="s">
        <v>140</v>
      </c>
      <c r="D27" s="39" t="s">
        <v>92</v>
      </c>
      <c r="E27" s="29">
        <v>4703.3</v>
      </c>
      <c r="F27" s="40"/>
      <c r="G27" s="31">
        <f>ROUND((E27*F27),2)</f>
        <v>0</v>
      </c>
      <c r="H27" s="32" t="e">
        <f>G27*100/$G$61</f>
        <v>#DIV/0!</v>
      </c>
    </row>
    <row r="28" spans="1:8" ht="24">
      <c r="A28" s="26" t="s">
        <v>105</v>
      </c>
      <c r="B28" s="39" t="s">
        <v>143</v>
      </c>
      <c r="C28" s="36" t="s">
        <v>169</v>
      </c>
      <c r="D28" s="39" t="s">
        <v>141</v>
      </c>
      <c r="E28" s="29">
        <v>76193.399999999994</v>
      </c>
      <c r="F28" s="40"/>
      <c r="G28" s="31">
        <f>ROUND((E28*F28),2)</f>
        <v>0</v>
      </c>
      <c r="H28" s="32" t="e">
        <f>G28*100/$G$61</f>
        <v>#DIV/0!</v>
      </c>
    </row>
    <row r="29" spans="1:8" ht="25.15" customHeight="1">
      <c r="A29" s="82" t="s">
        <v>10</v>
      </c>
      <c r="B29" s="82"/>
      <c r="C29" s="82"/>
      <c r="D29" s="82"/>
      <c r="E29" s="82"/>
      <c r="F29" s="82"/>
      <c r="G29" s="33">
        <f>SUM(G25:G28)</f>
        <v>0</v>
      </c>
      <c r="H29" s="34" t="e">
        <f>G29*100/$G$61</f>
        <v>#DIV/0!</v>
      </c>
    </row>
    <row r="30" spans="1:8">
      <c r="A30" s="83"/>
      <c r="B30" s="83"/>
      <c r="C30" s="83"/>
      <c r="D30" s="83"/>
      <c r="E30" s="83"/>
      <c r="F30" s="83"/>
      <c r="G30" s="83"/>
      <c r="H30" s="83"/>
    </row>
    <row r="31" spans="1:8" ht="25.15" customHeight="1">
      <c r="A31" s="21">
        <v>5</v>
      </c>
      <c r="B31" s="81" t="s">
        <v>144</v>
      </c>
      <c r="C31" s="81"/>
      <c r="D31" s="81"/>
      <c r="E31" s="81"/>
      <c r="F31" s="81"/>
      <c r="G31" s="81"/>
      <c r="H31" s="81"/>
    </row>
    <row r="32" spans="1:8" ht="36">
      <c r="A32" s="26" t="s">
        <v>106</v>
      </c>
      <c r="B32" s="27" t="s">
        <v>137</v>
      </c>
      <c r="C32" s="36" t="s">
        <v>138</v>
      </c>
      <c r="D32" s="27" t="s">
        <v>92</v>
      </c>
      <c r="E32" s="41">
        <v>3347</v>
      </c>
      <c r="F32" s="37"/>
      <c r="G32" s="31">
        <f t="shared" ref="G32:G36" si="1">ROUND((E32*F32),2)</f>
        <v>0</v>
      </c>
      <c r="H32" s="32" t="e">
        <f t="shared" ref="H32:H38" si="2">G32*100/$G$61</f>
        <v>#DIV/0!</v>
      </c>
    </row>
    <row r="33" spans="1:8" ht="24">
      <c r="A33" s="26" t="s">
        <v>107</v>
      </c>
      <c r="B33" s="27" t="s">
        <v>139</v>
      </c>
      <c r="C33" s="36" t="s">
        <v>140</v>
      </c>
      <c r="D33" s="27" t="s">
        <v>92</v>
      </c>
      <c r="E33" s="41">
        <v>4351.1000000000004</v>
      </c>
      <c r="F33" s="37"/>
      <c r="G33" s="31">
        <f t="shared" si="1"/>
        <v>0</v>
      </c>
      <c r="H33" s="32" t="e">
        <f t="shared" si="2"/>
        <v>#DIV/0!</v>
      </c>
    </row>
    <row r="34" spans="1:8" ht="24">
      <c r="A34" s="26" t="s">
        <v>108</v>
      </c>
      <c r="B34" s="27" t="s">
        <v>143</v>
      </c>
      <c r="C34" s="36" t="s">
        <v>169</v>
      </c>
      <c r="D34" s="27" t="s">
        <v>141</v>
      </c>
      <c r="E34" s="41">
        <v>70487.820000000007</v>
      </c>
      <c r="F34" s="37"/>
      <c r="G34" s="31">
        <f t="shared" si="1"/>
        <v>0</v>
      </c>
      <c r="H34" s="32" t="e">
        <f t="shared" si="2"/>
        <v>#DIV/0!</v>
      </c>
    </row>
    <row r="35" spans="1:8" ht="36">
      <c r="A35" s="26" t="s">
        <v>109</v>
      </c>
      <c r="B35" s="27" t="s">
        <v>145</v>
      </c>
      <c r="C35" s="36" t="s">
        <v>146</v>
      </c>
      <c r="D35" s="27" t="s">
        <v>92</v>
      </c>
      <c r="E35" s="41">
        <v>1393</v>
      </c>
      <c r="F35" s="37"/>
      <c r="G35" s="31">
        <f t="shared" si="1"/>
        <v>0</v>
      </c>
      <c r="H35" s="32" t="e">
        <f t="shared" si="2"/>
        <v>#DIV/0!</v>
      </c>
    </row>
    <row r="36" spans="1:8" ht="24">
      <c r="A36" s="26" t="s">
        <v>110</v>
      </c>
      <c r="B36" s="27" t="s">
        <v>147</v>
      </c>
      <c r="C36" s="36" t="s">
        <v>148</v>
      </c>
      <c r="D36" s="27" t="s">
        <v>92</v>
      </c>
      <c r="E36" s="41">
        <v>1671.6</v>
      </c>
      <c r="F36" s="37"/>
      <c r="G36" s="31">
        <f t="shared" si="1"/>
        <v>0</v>
      </c>
      <c r="H36" s="32" t="e">
        <f t="shared" si="2"/>
        <v>#DIV/0!</v>
      </c>
    </row>
    <row r="37" spans="1:8" ht="24">
      <c r="A37" s="26" t="s">
        <v>111</v>
      </c>
      <c r="B37" s="27" t="s">
        <v>143</v>
      </c>
      <c r="C37" s="36" t="s">
        <v>169</v>
      </c>
      <c r="D37" s="27" t="s">
        <v>141</v>
      </c>
      <c r="E37" s="41">
        <v>46002.43</v>
      </c>
      <c r="F37" s="37"/>
      <c r="G37" s="31">
        <f t="shared" ref="G37" si="3">ROUND((E37*F37),2)</f>
        <v>0</v>
      </c>
      <c r="H37" s="32" t="e">
        <f t="shared" si="2"/>
        <v>#DIV/0!</v>
      </c>
    </row>
    <row r="38" spans="1:8" ht="25.15" customHeight="1">
      <c r="A38" s="82" t="s">
        <v>10</v>
      </c>
      <c r="B38" s="82"/>
      <c r="C38" s="82"/>
      <c r="D38" s="82"/>
      <c r="E38" s="82"/>
      <c r="F38" s="82"/>
      <c r="G38" s="33">
        <f>SUM(G32:G37)</f>
        <v>0</v>
      </c>
      <c r="H38" s="34" t="e">
        <f t="shared" si="2"/>
        <v>#DIV/0!</v>
      </c>
    </row>
    <row r="39" spans="1:8">
      <c r="A39" s="83"/>
      <c r="B39" s="83"/>
      <c r="C39" s="83"/>
      <c r="D39" s="83"/>
      <c r="E39" s="83"/>
      <c r="F39" s="83"/>
      <c r="G39" s="83"/>
      <c r="H39" s="83"/>
    </row>
    <row r="40" spans="1:8" ht="25.15" customHeight="1">
      <c r="A40" s="21">
        <v>6</v>
      </c>
      <c r="B40" s="80" t="s">
        <v>182</v>
      </c>
      <c r="C40" s="80"/>
      <c r="D40" s="80"/>
      <c r="E40" s="80"/>
      <c r="F40" s="80"/>
      <c r="G40" s="80"/>
      <c r="H40" s="80"/>
    </row>
    <row r="41" spans="1:8">
      <c r="A41" s="26" t="s">
        <v>112</v>
      </c>
      <c r="B41" s="27" t="s">
        <v>154</v>
      </c>
      <c r="C41" s="36" t="s">
        <v>170</v>
      </c>
      <c r="D41" s="27" t="s">
        <v>92</v>
      </c>
      <c r="E41" s="41">
        <v>308.69</v>
      </c>
      <c r="F41" s="37"/>
      <c r="G41" s="31">
        <f t="shared" ref="G41:G53" si="4">ROUND((E41*F41),2)</f>
        <v>0</v>
      </c>
      <c r="H41" s="32" t="e">
        <f>G41*100/$G$61</f>
        <v>#DIV/0!</v>
      </c>
    </row>
    <row r="42" spans="1:8">
      <c r="A42" s="26" t="s">
        <v>113</v>
      </c>
      <c r="B42" s="27" t="s">
        <v>155</v>
      </c>
      <c r="C42" s="36" t="s">
        <v>171</v>
      </c>
      <c r="D42" s="27" t="s">
        <v>92</v>
      </c>
      <c r="E42" s="41">
        <v>105.27</v>
      </c>
      <c r="F42" s="37"/>
      <c r="G42" s="31">
        <f t="shared" si="4"/>
        <v>0</v>
      </c>
      <c r="H42" s="32" t="e">
        <f>G42*100/$G$61</f>
        <v>#DIV/0!</v>
      </c>
    </row>
    <row r="43" spans="1:8" ht="24">
      <c r="A43" s="26" t="s">
        <v>114</v>
      </c>
      <c r="B43" s="27" t="s">
        <v>156</v>
      </c>
      <c r="C43" s="36" t="s">
        <v>172</v>
      </c>
      <c r="D43" s="27" t="s">
        <v>141</v>
      </c>
      <c r="E43" s="41">
        <v>231.51</v>
      </c>
      <c r="F43" s="37"/>
      <c r="G43" s="31">
        <f t="shared" ref="G43:G50" si="5">ROUND((E43*F43),2)</f>
        <v>0</v>
      </c>
      <c r="H43" s="32" t="e">
        <f t="shared" ref="H43:H50" si="6">G43*100/$G$61</f>
        <v>#DIV/0!</v>
      </c>
    </row>
    <row r="44" spans="1:8" ht="24">
      <c r="A44" s="26" t="s">
        <v>115</v>
      </c>
      <c r="B44" s="27" t="s">
        <v>139</v>
      </c>
      <c r="C44" s="36" t="s">
        <v>140</v>
      </c>
      <c r="D44" s="27" t="s">
        <v>92</v>
      </c>
      <c r="E44" s="41">
        <v>136.86000000000001</v>
      </c>
      <c r="F44" s="37"/>
      <c r="G44" s="31">
        <f t="shared" si="5"/>
        <v>0</v>
      </c>
      <c r="H44" s="32" t="e">
        <f t="shared" si="6"/>
        <v>#DIV/0!</v>
      </c>
    </row>
    <row r="45" spans="1:8" ht="24">
      <c r="A45" s="26" t="s">
        <v>116</v>
      </c>
      <c r="B45" s="27" t="s">
        <v>143</v>
      </c>
      <c r="C45" s="36" t="s">
        <v>169</v>
      </c>
      <c r="D45" s="27" t="s">
        <v>141</v>
      </c>
      <c r="E45" s="41">
        <v>1847.56</v>
      </c>
      <c r="F45" s="37"/>
      <c r="G45" s="31">
        <f t="shared" si="5"/>
        <v>0</v>
      </c>
      <c r="H45" s="32" t="e">
        <f t="shared" si="6"/>
        <v>#DIV/0!</v>
      </c>
    </row>
    <row r="46" spans="1:8" ht="48">
      <c r="A46" s="26" t="s">
        <v>117</v>
      </c>
      <c r="B46" s="27" t="s">
        <v>157</v>
      </c>
      <c r="C46" s="36" t="s">
        <v>149</v>
      </c>
      <c r="D46" s="27" t="s">
        <v>94</v>
      </c>
      <c r="E46" s="41">
        <v>50</v>
      </c>
      <c r="F46" s="37"/>
      <c r="G46" s="31">
        <f t="shared" si="5"/>
        <v>0</v>
      </c>
      <c r="H46" s="32" t="e">
        <f t="shared" si="6"/>
        <v>#DIV/0!</v>
      </c>
    </row>
    <row r="47" spans="1:8" ht="36">
      <c r="A47" s="26" t="s">
        <v>118</v>
      </c>
      <c r="B47" s="27" t="s">
        <v>97</v>
      </c>
      <c r="C47" s="36" t="s">
        <v>96</v>
      </c>
      <c r="D47" s="27" t="s">
        <v>94</v>
      </c>
      <c r="E47" s="41">
        <v>50</v>
      </c>
      <c r="F47" s="37"/>
      <c r="G47" s="31">
        <f t="shared" si="5"/>
        <v>0</v>
      </c>
      <c r="H47" s="32" t="e">
        <f t="shared" si="6"/>
        <v>#DIV/0!</v>
      </c>
    </row>
    <row r="48" spans="1:8" ht="48">
      <c r="A48" s="26" t="s">
        <v>119</v>
      </c>
      <c r="B48" s="27" t="s">
        <v>158</v>
      </c>
      <c r="C48" s="36" t="s">
        <v>150</v>
      </c>
      <c r="D48" s="27" t="s">
        <v>94</v>
      </c>
      <c r="E48" s="41">
        <v>13</v>
      </c>
      <c r="F48" s="37"/>
      <c r="G48" s="31">
        <f t="shared" si="5"/>
        <v>0</v>
      </c>
      <c r="H48" s="32" t="e">
        <f t="shared" si="6"/>
        <v>#DIV/0!</v>
      </c>
    </row>
    <row r="49" spans="1:8">
      <c r="A49" s="26" t="s">
        <v>120</v>
      </c>
      <c r="B49" s="27" t="s">
        <v>159</v>
      </c>
      <c r="C49" s="36" t="s">
        <v>173</v>
      </c>
      <c r="D49" s="27" t="s">
        <v>94</v>
      </c>
      <c r="E49" s="41">
        <v>13</v>
      </c>
      <c r="F49" s="37"/>
      <c r="G49" s="31">
        <f t="shared" si="5"/>
        <v>0</v>
      </c>
      <c r="H49" s="32" t="e">
        <f t="shared" si="6"/>
        <v>#DIV/0!</v>
      </c>
    </row>
    <row r="50" spans="1:8" ht="48">
      <c r="A50" s="26" t="s">
        <v>121</v>
      </c>
      <c r="B50" s="27" t="s">
        <v>160</v>
      </c>
      <c r="C50" s="36" t="s">
        <v>151</v>
      </c>
      <c r="D50" s="27" t="s">
        <v>94</v>
      </c>
      <c r="E50" s="41">
        <v>2</v>
      </c>
      <c r="F50" s="37"/>
      <c r="G50" s="31">
        <f t="shared" si="5"/>
        <v>0</v>
      </c>
      <c r="H50" s="32" t="e">
        <f t="shared" si="6"/>
        <v>#DIV/0!</v>
      </c>
    </row>
    <row r="51" spans="1:8">
      <c r="A51" s="26" t="s">
        <v>122</v>
      </c>
      <c r="B51" s="27" t="s">
        <v>161</v>
      </c>
      <c r="C51" s="36" t="s">
        <v>174</v>
      </c>
      <c r="D51" s="27" t="s">
        <v>94</v>
      </c>
      <c r="E51" s="41">
        <v>2</v>
      </c>
      <c r="F51" s="37"/>
      <c r="G51" s="31">
        <f t="shared" si="4"/>
        <v>0</v>
      </c>
      <c r="H51" s="32" t="e">
        <f t="shared" ref="H51:H59" si="7">G51*100/$G$61</f>
        <v>#DIV/0!</v>
      </c>
    </row>
    <row r="52" spans="1:8" ht="48">
      <c r="A52" s="26" t="s">
        <v>123</v>
      </c>
      <c r="B52" s="27" t="s">
        <v>158</v>
      </c>
      <c r="C52" s="36" t="s">
        <v>150</v>
      </c>
      <c r="D52" s="27" t="s">
        <v>94</v>
      </c>
      <c r="E52" s="41">
        <v>6</v>
      </c>
      <c r="F52" s="37"/>
      <c r="G52" s="31">
        <f t="shared" si="4"/>
        <v>0</v>
      </c>
      <c r="H52" s="32" t="e">
        <f t="shared" si="7"/>
        <v>#DIV/0!</v>
      </c>
    </row>
    <row r="53" spans="1:8" ht="36">
      <c r="A53" s="26" t="s">
        <v>124</v>
      </c>
      <c r="B53" s="27" t="s">
        <v>162</v>
      </c>
      <c r="C53" s="36" t="s">
        <v>152</v>
      </c>
      <c r="D53" s="27" t="s">
        <v>153</v>
      </c>
      <c r="E53" s="41">
        <v>6</v>
      </c>
      <c r="F53" s="37"/>
      <c r="G53" s="31">
        <f t="shared" si="4"/>
        <v>0</v>
      </c>
      <c r="H53" s="32" t="e">
        <f t="shared" si="7"/>
        <v>#DIV/0!</v>
      </c>
    </row>
    <row r="54" spans="1:8">
      <c r="A54" s="26" t="s">
        <v>125</v>
      </c>
      <c r="B54" s="27" t="s">
        <v>163</v>
      </c>
      <c r="C54" s="36" t="s">
        <v>175</v>
      </c>
      <c r="D54" s="27" t="s">
        <v>92</v>
      </c>
      <c r="E54" s="41">
        <v>2.13</v>
      </c>
      <c r="F54" s="37"/>
      <c r="G54" s="31">
        <f t="shared" ref="G54:G56" si="8">ROUND((E54*F54),2)</f>
        <v>0</v>
      </c>
      <c r="H54" s="32" t="e">
        <f t="shared" si="7"/>
        <v>#DIV/0!</v>
      </c>
    </row>
    <row r="55" spans="1:8" ht="24">
      <c r="A55" s="26" t="s">
        <v>126</v>
      </c>
      <c r="B55" s="27" t="s">
        <v>143</v>
      </c>
      <c r="C55" s="36" t="s">
        <v>169</v>
      </c>
      <c r="D55" s="27" t="s">
        <v>141</v>
      </c>
      <c r="E55" s="41">
        <v>54.95</v>
      </c>
      <c r="F55" s="37"/>
      <c r="G55" s="31">
        <f t="shared" si="8"/>
        <v>0</v>
      </c>
      <c r="H55" s="32" t="e">
        <f t="shared" si="7"/>
        <v>#DIV/0!</v>
      </c>
    </row>
    <row r="56" spans="1:8" ht="24">
      <c r="A56" s="26" t="s">
        <v>127</v>
      </c>
      <c r="B56" s="27" t="s">
        <v>164</v>
      </c>
      <c r="C56" s="36" t="s">
        <v>176</v>
      </c>
      <c r="D56" s="27" t="s">
        <v>95</v>
      </c>
      <c r="E56" s="41">
        <v>10</v>
      </c>
      <c r="F56" s="37"/>
      <c r="G56" s="31">
        <f t="shared" si="8"/>
        <v>0</v>
      </c>
      <c r="H56" s="32" t="e">
        <f t="shared" si="7"/>
        <v>#DIV/0!</v>
      </c>
    </row>
    <row r="57" spans="1:8" ht="24">
      <c r="A57" s="26" t="s">
        <v>128</v>
      </c>
      <c r="B57" s="27" t="s">
        <v>165</v>
      </c>
      <c r="C57" s="36" t="s">
        <v>177</v>
      </c>
      <c r="D57" s="27" t="s">
        <v>95</v>
      </c>
      <c r="E57" s="41">
        <v>2</v>
      </c>
      <c r="F57" s="37"/>
      <c r="G57" s="31">
        <f t="shared" ref="G57:G58" si="9">ROUND((E57*F57),2)</f>
        <v>0</v>
      </c>
      <c r="H57" s="32" t="e">
        <f t="shared" si="7"/>
        <v>#DIV/0!</v>
      </c>
    </row>
    <row r="58" spans="1:8" ht="24">
      <c r="A58" s="26" t="s">
        <v>129</v>
      </c>
      <c r="B58" s="27" t="s">
        <v>166</v>
      </c>
      <c r="C58" s="36" t="s">
        <v>178</v>
      </c>
      <c r="D58" s="27" t="s">
        <v>95</v>
      </c>
      <c r="E58" s="41">
        <v>1</v>
      </c>
      <c r="F58" s="37"/>
      <c r="G58" s="31">
        <f t="shared" si="9"/>
        <v>0</v>
      </c>
      <c r="H58" s="32" t="e">
        <f t="shared" si="7"/>
        <v>#DIV/0!</v>
      </c>
    </row>
    <row r="59" spans="1:8" ht="25.15" customHeight="1">
      <c r="A59" s="82" t="s">
        <v>10</v>
      </c>
      <c r="B59" s="82"/>
      <c r="C59" s="82"/>
      <c r="D59" s="82"/>
      <c r="E59" s="82"/>
      <c r="F59" s="82"/>
      <c r="G59" s="33">
        <f>SUM(G41:G58)</f>
        <v>0</v>
      </c>
      <c r="H59" s="34" t="e">
        <f t="shared" si="7"/>
        <v>#DIV/0!</v>
      </c>
    </row>
    <row r="60" spans="1:8">
      <c r="A60" s="89"/>
      <c r="B60" s="89"/>
      <c r="C60" s="89"/>
      <c r="D60" s="89"/>
      <c r="E60" s="89"/>
      <c r="F60" s="89"/>
      <c r="G60" s="89"/>
      <c r="H60" s="89"/>
    </row>
    <row r="61" spans="1:8" ht="30" customHeight="1">
      <c r="A61" s="90" t="s">
        <v>24</v>
      </c>
      <c r="B61" s="90"/>
      <c r="C61" s="90"/>
      <c r="D61" s="90"/>
      <c r="E61" s="90"/>
      <c r="F61" s="90"/>
      <c r="G61" s="42">
        <f>SUM(G13,G18,G22,G29,G38,G59)</f>
        <v>0</v>
      </c>
      <c r="H61" s="42" t="e">
        <f>SUM(H13,H18,H22,H29,H38,H59)</f>
        <v>#DIV/0!</v>
      </c>
    </row>
    <row r="66" ht="14.45" customHeight="1"/>
    <row r="68" ht="24.95" customHeight="1"/>
    <row r="70" ht="24.95" customHeight="1"/>
    <row r="75" ht="24.95" customHeight="1"/>
    <row r="76" ht="14.45" customHeight="1"/>
    <row r="77" ht="24.95" customHeight="1"/>
    <row r="82" ht="14.45" customHeight="1"/>
    <row r="85" ht="24.95" customHeight="1"/>
    <row r="86" ht="24.95" customHeight="1"/>
    <row r="88" ht="24.95" customHeight="1"/>
    <row r="89" ht="24.95" customHeight="1"/>
    <row r="91" ht="24.95" customHeight="1"/>
    <row r="93" ht="24.95" customHeight="1"/>
    <row r="95" ht="24.95" customHeight="1"/>
    <row r="97" ht="24.95" customHeight="1"/>
    <row r="99" ht="14.45" customHeight="1"/>
    <row r="106" ht="14.45" customHeight="1"/>
    <row r="108" ht="24.95" customHeight="1"/>
    <row r="110" ht="24.95" customHeight="1"/>
    <row r="115" ht="24.95" customHeight="1"/>
    <row r="116" ht="14.45" customHeight="1"/>
    <row r="117" ht="24.95" customHeight="1"/>
    <row r="125" ht="24.95" customHeight="1"/>
    <row r="126" ht="24.95" customHeight="1"/>
    <row r="128" ht="24.95" customHeight="1"/>
    <row r="129" ht="35.1" customHeight="1"/>
    <row r="130" ht="35.1" customHeight="1"/>
    <row r="131" ht="35.1" customHeight="1"/>
    <row r="132" ht="35.1" customHeight="1"/>
    <row r="133" ht="35.1" customHeight="1"/>
    <row r="134" ht="35.1" customHeight="1"/>
    <row r="135" ht="20.100000000000001" customHeight="1"/>
    <row r="136" ht="35.1" customHeight="1"/>
    <row r="137" ht="35.1" customHeight="1"/>
    <row r="138" ht="35.1" customHeight="1"/>
    <row r="139" ht="35.1" customHeight="1"/>
    <row r="140" ht="35.1" customHeight="1"/>
    <row r="141" ht="35.1" customHeight="1"/>
    <row r="142" ht="35.1" customHeight="1"/>
    <row r="143" ht="35.1" customHeight="1"/>
    <row r="144" ht="35.1" customHeight="1"/>
    <row r="145" ht="35.1" customHeight="1"/>
    <row r="146" ht="35.1" customHeight="1"/>
    <row r="147" ht="35.1" customHeight="1"/>
    <row r="148" ht="20.100000000000001" customHeight="1"/>
    <row r="149" ht="35.1" customHeight="1"/>
    <row r="150" ht="35.1" customHeight="1"/>
    <row r="151" ht="35.1" customHeight="1"/>
    <row r="152" ht="35.1" customHeight="1"/>
    <row r="153" ht="35.1" customHeight="1"/>
    <row r="154" ht="35.1" customHeight="1"/>
    <row r="155" ht="35.1" customHeight="1"/>
    <row r="156" ht="35.1" customHeight="1"/>
    <row r="157" ht="35.1" customHeight="1"/>
    <row r="158" ht="35.1" customHeight="1"/>
    <row r="159" ht="35.1" customHeight="1"/>
    <row r="160" ht="35.1" customHeight="1"/>
    <row r="161" ht="20.100000000000001" customHeight="1"/>
    <row r="162" ht="35.1" customHeight="1"/>
    <row r="163" ht="35.1" customHeight="1"/>
    <row r="164" ht="35.1" customHeight="1"/>
    <row r="165" ht="35.1" customHeight="1"/>
    <row r="166" ht="35.1" customHeight="1"/>
    <row r="167" ht="35.1" customHeight="1"/>
    <row r="168" ht="35.1" customHeight="1"/>
    <row r="169" ht="35.1" customHeight="1"/>
    <row r="170" ht="35.1" customHeight="1"/>
    <row r="171" ht="35.1" customHeight="1"/>
    <row r="172" ht="35.1" customHeight="1"/>
    <row r="173" ht="35.1" customHeight="1"/>
    <row r="174" ht="20.100000000000001" customHeight="1"/>
    <row r="175" ht="35.1" customHeight="1"/>
    <row r="176" ht="35.1" customHeight="1"/>
    <row r="177" ht="35.1" customHeight="1"/>
    <row r="178" ht="35.1" customHeight="1"/>
    <row r="179" ht="35.1" customHeight="1"/>
    <row r="180" ht="35.1" customHeight="1"/>
    <row r="181" ht="35.1" customHeight="1"/>
    <row r="182" ht="35.1" customHeight="1"/>
    <row r="183" ht="35.1" customHeight="1"/>
    <row r="184" ht="35.1" customHeight="1"/>
    <row r="185" ht="35.1" customHeight="1"/>
    <row r="186" ht="35.1" customHeight="1"/>
    <row r="187" ht="20.100000000000001" customHeight="1"/>
    <row r="188" ht="35.1" customHeight="1"/>
    <row r="189" ht="35.1" customHeight="1"/>
    <row r="190" ht="35.1" customHeight="1"/>
    <row r="191" ht="35.1" customHeight="1"/>
    <row r="192" ht="35.1" customHeight="1"/>
    <row r="193" ht="35.1" customHeight="1"/>
    <row r="194" ht="35.1" customHeight="1"/>
    <row r="195" ht="35.1" customHeight="1"/>
    <row r="196" ht="35.1" customHeight="1"/>
    <row r="197" ht="35.1" customHeight="1"/>
    <row r="198" ht="35.1" customHeight="1"/>
    <row r="199" ht="35.1" customHeight="1"/>
    <row r="200" ht="20.100000000000001" customHeight="1"/>
    <row r="201" ht="35.1" customHeight="1"/>
    <row r="202" ht="35.1" customHeight="1"/>
    <row r="203" ht="35.1" customHeight="1"/>
    <row r="204" ht="35.1" customHeight="1"/>
    <row r="205" ht="35.1" customHeight="1"/>
    <row r="206" ht="35.1" customHeight="1"/>
    <row r="207" ht="35.1" customHeight="1"/>
    <row r="208" ht="35.1" customHeight="1"/>
    <row r="209" ht="35.1" customHeight="1"/>
    <row r="210" ht="35.1" customHeight="1"/>
    <row r="211" ht="35.1" customHeight="1"/>
    <row r="212" ht="35.1" customHeight="1"/>
    <row r="213" ht="20.100000000000001" customHeight="1"/>
    <row r="214" ht="35.1" customHeight="1"/>
    <row r="215" ht="35.1" customHeight="1"/>
    <row r="216" ht="35.1" customHeight="1"/>
    <row r="217" ht="35.1" customHeight="1"/>
    <row r="218" ht="35.1" customHeight="1"/>
    <row r="219" ht="35.1" customHeight="1"/>
    <row r="220" ht="35.1" customHeight="1"/>
    <row r="221" ht="35.1" customHeight="1"/>
    <row r="222" ht="35.1" customHeight="1"/>
    <row r="223" ht="35.1" customHeight="1"/>
    <row r="224" ht="35.1" customHeight="1"/>
    <row r="225" ht="35.1" customHeight="1"/>
    <row r="226" ht="20.100000000000001" customHeight="1"/>
    <row r="227" ht="35.1" customHeight="1"/>
    <row r="228" ht="35.1" customHeight="1"/>
    <row r="229" ht="35.1" customHeight="1"/>
    <row r="230" ht="35.1" customHeight="1"/>
    <row r="231" ht="35.1" customHeight="1"/>
    <row r="232" ht="35.1" customHeight="1"/>
    <row r="233" ht="35.1" customHeight="1"/>
    <row r="234" ht="35.1" customHeight="1"/>
    <row r="235" ht="35.1" customHeight="1"/>
    <row r="236" ht="35.1" customHeight="1"/>
    <row r="237" ht="35.1" customHeight="1"/>
    <row r="238" ht="35.1" customHeight="1"/>
    <row r="239" ht="20.100000000000001" customHeight="1"/>
    <row r="240" ht="35.1" customHeight="1"/>
    <row r="241" ht="35.1" customHeight="1"/>
    <row r="242" ht="35.1" customHeight="1"/>
    <row r="243" ht="35.1" customHeight="1"/>
    <row r="244" ht="35.1" customHeight="1"/>
    <row r="245" ht="35.1" customHeight="1"/>
    <row r="246" ht="35.1" customHeight="1"/>
    <row r="247" ht="35.1" customHeight="1"/>
    <row r="248" ht="35.1" customHeight="1"/>
    <row r="249" ht="35.1" customHeight="1"/>
    <row r="250" ht="35.1" customHeight="1"/>
    <row r="251" ht="35.1" customHeight="1"/>
    <row r="252" ht="20.100000000000001" customHeight="1"/>
    <row r="253" ht="35.1" customHeight="1"/>
    <row r="254" ht="35.1" customHeight="1"/>
    <row r="255" ht="35.1" customHeight="1"/>
    <row r="256" ht="35.1" customHeight="1"/>
    <row r="257" ht="35.1" customHeight="1"/>
    <row r="258" ht="35.1" customHeight="1"/>
    <row r="259" ht="35.1" customHeight="1"/>
    <row r="260" ht="35.1" customHeight="1"/>
    <row r="261" ht="35.1" customHeight="1"/>
    <row r="262" ht="35.1" customHeight="1"/>
    <row r="263" ht="35.1" customHeight="1"/>
    <row r="264" ht="35.1" customHeight="1"/>
    <row r="265" ht="20.100000000000001" customHeight="1"/>
    <row r="266" ht="35.1" customHeight="1"/>
  </sheetData>
  <sheetProtection selectLockedCells="1"/>
  <mergeCells count="27">
    <mergeCell ref="A60:H60"/>
    <mergeCell ref="B40:H40"/>
    <mergeCell ref="A59:F59"/>
    <mergeCell ref="A61:F61"/>
    <mergeCell ref="B3:H3"/>
    <mergeCell ref="A10:H10"/>
    <mergeCell ref="A23:H23"/>
    <mergeCell ref="A13:F13"/>
    <mergeCell ref="A22:F22"/>
    <mergeCell ref="B15:H15"/>
    <mergeCell ref="A18:F18"/>
    <mergeCell ref="A8:H8"/>
    <mergeCell ref="B20:H20"/>
    <mergeCell ref="B11:H11"/>
    <mergeCell ref="A14:H14"/>
    <mergeCell ref="A19:H19"/>
    <mergeCell ref="A1:H2"/>
    <mergeCell ref="B4:H4"/>
    <mergeCell ref="B5:H5"/>
    <mergeCell ref="B7:H7"/>
    <mergeCell ref="B6:H6"/>
    <mergeCell ref="B24:H24"/>
    <mergeCell ref="B31:H31"/>
    <mergeCell ref="A29:F29"/>
    <mergeCell ref="A30:H30"/>
    <mergeCell ref="A39:H39"/>
    <mergeCell ref="A38:F38"/>
  </mergeCells>
  <phoneticPr fontId="15" type="noConversion"/>
  <conditionalFormatting sqref="F25:F28">
    <cfRule type="expression" dxfId="4" priority="135" stopIfTrue="1">
      <formula>$C25=1</formula>
    </cfRule>
    <cfRule type="expression" dxfId="3" priority="136" stopIfTrue="1">
      <formula>OR($C25=0,$C25=2,$C25=3,$C25=4)</formula>
    </cfRule>
  </conditionalFormatting>
  <dataValidations count="2">
    <dataValidation allowBlank="1" showInputMessage="1" showErrorMessage="1" prompt="A entrada de quantidades é feita na coluna AJ se acompanhamento por BM, ou na aba &quot;Memória de Cálculo/PLQ&quot; se acompanhamento por PLE." sqref="E12" xr:uid="{00000000-0002-0000-0000-000000000000}"/>
    <dataValidation allowBlank="1" showInputMessage="1" showErrorMessage="1" prompt="Para Orçamento Proposto, o Preço Unitário é resultado do produto do Custo Unitário pelo BDI._x000a_Para Orçamento Licitado, deve ser preenchido na Coluna AL." sqref="F25:F28" xr:uid="{00000000-0002-0000-0000-000001000000}"/>
  </dataValidations>
  <printOptions horizontalCentered="1" verticalCentered="1"/>
  <pageMargins left="0.39370078740157483" right="0.39370078740157483" top="1.1811023622047245" bottom="0.78740157480314965" header="0.19685039370078741" footer="0.19685039370078741"/>
  <pageSetup paperSize="9" scale="60" orientation="portrait" horizontalDpi="4294967295" verticalDpi="4294967295" r:id="rId1"/>
  <headerFooter>
    <oddFooter>&amp;C&amp;"Arial,Normal"&amp;9Página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"/>
  <sheetViews>
    <sheetView zoomScale="52" zoomScaleNormal="52" zoomScaleSheetLayoutView="100" workbookViewId="0">
      <selection activeCell="M21" sqref="M21:N21"/>
    </sheetView>
  </sheetViews>
  <sheetFormatPr defaultRowHeight="15"/>
  <cols>
    <col min="1" max="1" width="16.42578125" customWidth="1"/>
    <col min="2" max="2" width="14.42578125" customWidth="1"/>
    <col min="3" max="3" width="13" customWidth="1"/>
    <col min="4" max="4" width="14.140625" customWidth="1"/>
    <col min="5" max="5" width="12.28515625" customWidth="1"/>
    <col min="6" max="6" width="12.7109375" customWidth="1"/>
    <col min="7" max="7" width="12.85546875" customWidth="1"/>
    <col min="8" max="8" width="13.5703125" customWidth="1"/>
    <col min="9" max="9" width="13.42578125" customWidth="1"/>
    <col min="10" max="10" width="14.5703125" customWidth="1"/>
    <col min="11" max="11" width="13.42578125" customWidth="1"/>
    <col min="12" max="12" width="14.5703125" customWidth="1"/>
    <col min="13" max="13" width="13.42578125" customWidth="1"/>
    <col min="14" max="14" width="14.5703125" customWidth="1"/>
    <col min="15" max="15" width="13.42578125" customWidth="1"/>
    <col min="16" max="16" width="14.5703125" customWidth="1"/>
    <col min="17" max="22" width="13.42578125" customWidth="1"/>
    <col min="23" max="23" width="16.28515625" customWidth="1"/>
    <col min="24" max="24" width="18.7109375" customWidth="1"/>
  </cols>
  <sheetData>
    <row r="1" spans="1:18" ht="24.95" customHeight="1">
      <c r="A1" s="100" t="s">
        <v>89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2" spans="1:18" ht="24.95" customHeight="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</row>
    <row r="3" spans="1:18" ht="7.5" customHeight="1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</row>
    <row r="4" spans="1:18" ht="24.95" customHeight="1">
      <c r="A4" s="43" t="s">
        <v>5</v>
      </c>
      <c r="B4" s="101" t="str">
        <f>'PLANILHA ORÇAMENTÁRIA'!B3</f>
        <v>CONTRATAÇÃO DE OBRA DE TERRAPLENAGEM E DRENAGEM NA ESTRADA MUNICIPAL SÃO MATEUS (MG-16), COMPREENDENDO O TRECHO ENTRE A ESTACA 140+0,00 M (PP) E A ESTACA 185+0,00 M (PF), COM EXTENSÃO TOTAL DE 900 METROS LINEARES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</row>
    <row r="5" spans="1:18" ht="24.95" customHeight="1">
      <c r="A5" s="43" t="str">
        <f>'PLANILHA ORÇAMENTÁRIA'!A4</f>
        <v>CE nº</v>
      </c>
      <c r="B5" s="102" t="str">
        <f>'PLANILHA ORÇAMENTÁRIA'!B4</f>
        <v>9/2026/PMMG</v>
      </c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</row>
    <row r="6" spans="1:18" ht="24.95" customHeight="1">
      <c r="A6" s="43" t="s">
        <v>6</v>
      </c>
      <c r="B6" s="103">
        <f>'PLANILHA ORÇAMENTÁRIA'!B5</f>
        <v>0</v>
      </c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</row>
    <row r="7" spans="1:18" ht="24.95" customHeight="1">
      <c r="A7" s="43" t="s">
        <v>26</v>
      </c>
      <c r="B7" s="104" t="str">
        <f>'PLANILHA ORÇAMENTÁRIA'!B6</f>
        <v>XXXXXXXXXXXXXXXXX</v>
      </c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</row>
    <row r="8" spans="1:18" ht="24.95" customHeight="1">
      <c r="A8" s="43" t="s">
        <v>27</v>
      </c>
      <c r="B8" s="95">
        <f>'PLANILHA ORÇAMENTÁRIA'!B7</f>
        <v>0</v>
      </c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</row>
    <row r="9" spans="1:18" ht="24.95" customHeight="1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</row>
    <row r="10" spans="1:18" ht="24.95" customHeight="1">
      <c r="A10" s="98" t="s">
        <v>3</v>
      </c>
      <c r="B10" s="98" t="s">
        <v>14</v>
      </c>
      <c r="C10" s="98"/>
      <c r="D10" s="98"/>
      <c r="E10" s="97" t="s">
        <v>87</v>
      </c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 t="s">
        <v>15</v>
      </c>
      <c r="R10" s="97"/>
    </row>
    <row r="11" spans="1:18" ht="24.95" customHeight="1">
      <c r="A11" s="98"/>
      <c r="B11" s="98"/>
      <c r="C11" s="98"/>
      <c r="D11" s="98"/>
      <c r="E11" s="99" t="s">
        <v>16</v>
      </c>
      <c r="F11" s="99"/>
      <c r="G11" s="99" t="s">
        <v>17</v>
      </c>
      <c r="H11" s="99"/>
      <c r="I11" s="99" t="s">
        <v>18</v>
      </c>
      <c r="J11" s="99"/>
      <c r="K11" s="99" t="s">
        <v>86</v>
      </c>
      <c r="L11" s="99"/>
      <c r="M11" s="99" t="s">
        <v>179</v>
      </c>
      <c r="N11" s="99"/>
      <c r="O11" s="99" t="s">
        <v>180</v>
      </c>
      <c r="P11" s="99"/>
      <c r="Q11" s="97"/>
      <c r="R11" s="97"/>
    </row>
    <row r="12" spans="1:18" ht="24.95" customHeight="1">
      <c r="A12" s="98"/>
      <c r="B12" s="98"/>
      <c r="C12" s="98"/>
      <c r="D12" s="98"/>
      <c r="E12" s="44" t="s">
        <v>19</v>
      </c>
      <c r="F12" s="44" t="s">
        <v>12</v>
      </c>
      <c r="G12" s="44" t="s">
        <v>19</v>
      </c>
      <c r="H12" s="44" t="s">
        <v>12</v>
      </c>
      <c r="I12" s="44" t="s">
        <v>19</v>
      </c>
      <c r="J12" s="44" t="s">
        <v>12</v>
      </c>
      <c r="K12" s="44" t="s">
        <v>19</v>
      </c>
      <c r="L12" s="44" t="s">
        <v>12</v>
      </c>
      <c r="M12" s="44" t="s">
        <v>19</v>
      </c>
      <c r="N12" s="44" t="s">
        <v>12</v>
      </c>
      <c r="O12" s="44" t="s">
        <v>19</v>
      </c>
      <c r="P12" s="44" t="s">
        <v>12</v>
      </c>
      <c r="Q12" s="44" t="s">
        <v>19</v>
      </c>
      <c r="R12" s="44" t="s">
        <v>12</v>
      </c>
    </row>
    <row r="13" spans="1:18" ht="35.1" customHeight="1">
      <c r="A13" s="48">
        <v>1</v>
      </c>
      <c r="B13" s="105" t="str">
        <f>'PLANILHA ORÇAMENTÁRIA'!B11:H11</f>
        <v>ADMINISTRAÇÃO LOCAL</v>
      </c>
      <c r="C13" s="105"/>
      <c r="D13" s="105"/>
      <c r="E13" s="45">
        <f>($Q$13*F13)</f>
        <v>0</v>
      </c>
      <c r="F13" s="46">
        <v>0.14000000000000001</v>
      </c>
      <c r="G13" s="45">
        <f>($Q$13*H13)</f>
        <v>0</v>
      </c>
      <c r="H13" s="46">
        <v>0.13</v>
      </c>
      <c r="I13" s="45">
        <f>($Q$13*J13)</f>
        <v>0</v>
      </c>
      <c r="J13" s="46">
        <v>0.25</v>
      </c>
      <c r="K13" s="45">
        <f>($Q$13*L13)</f>
        <v>0</v>
      </c>
      <c r="L13" s="46">
        <v>0.22</v>
      </c>
      <c r="M13" s="45">
        <f>($Q$13*N13)</f>
        <v>0</v>
      </c>
      <c r="N13" s="46">
        <v>0.11</v>
      </c>
      <c r="O13" s="45">
        <f>($Q$13*P13)</f>
        <v>0</v>
      </c>
      <c r="P13" s="46">
        <v>0.15</v>
      </c>
      <c r="Q13" s="45">
        <f>'PLANILHA ORÇAMENTÁRIA'!G13</f>
        <v>0</v>
      </c>
      <c r="R13" s="45" t="e">
        <f>(Q13*100)/'PLANILHA ORÇAMENTÁRIA'!$G$61</f>
        <v>#DIV/0!</v>
      </c>
    </row>
    <row r="14" spans="1:18" ht="35.1" customHeight="1">
      <c r="A14" s="48">
        <v>2</v>
      </c>
      <c r="B14" s="105" t="str">
        <f>'PLANILHA ORÇAMENTÁRIA'!B15</f>
        <v>TERRAPLANAGEM</v>
      </c>
      <c r="C14" s="105"/>
      <c r="D14" s="105"/>
      <c r="E14" s="45">
        <f>($Q$14*F14)</f>
        <v>0</v>
      </c>
      <c r="F14" s="46">
        <v>0.5</v>
      </c>
      <c r="G14" s="45">
        <f>($Q$14*H14)</f>
        <v>0</v>
      </c>
      <c r="H14" s="46">
        <v>0</v>
      </c>
      <c r="I14" s="45">
        <f>($Q$14*J14)</f>
        <v>0</v>
      </c>
      <c r="J14" s="46">
        <v>0</v>
      </c>
      <c r="K14" s="45">
        <f>($Q$14*L14)</f>
        <v>0</v>
      </c>
      <c r="L14" s="46">
        <v>0</v>
      </c>
      <c r="M14" s="45">
        <f>($Q$14*N14)</f>
        <v>0</v>
      </c>
      <c r="N14" s="46">
        <v>0</v>
      </c>
      <c r="O14" s="45">
        <f>($Q$14*P14)</f>
        <v>0</v>
      </c>
      <c r="P14" s="46">
        <v>0.5</v>
      </c>
      <c r="Q14" s="45">
        <f>'PLANILHA ORÇAMENTÁRIA'!G18</f>
        <v>0</v>
      </c>
      <c r="R14" s="45" t="e">
        <f>(Q14*100)/'PLANILHA ORÇAMENTÁRIA'!$G$61</f>
        <v>#DIV/0!</v>
      </c>
    </row>
    <row r="15" spans="1:18" ht="35.1" customHeight="1">
      <c r="A15" s="48">
        <v>3</v>
      </c>
      <c r="B15" s="105" t="str">
        <f>'PLANILHA ORÇAMENTÁRIA'!B20</f>
        <v>SERVIÇOS INICIAIS</v>
      </c>
      <c r="C15" s="105"/>
      <c r="D15" s="105"/>
      <c r="E15" s="45">
        <f>($Q$15*F15)</f>
        <v>0</v>
      </c>
      <c r="F15" s="46">
        <v>1</v>
      </c>
      <c r="G15" s="45">
        <f>($Q$15*H15)</f>
        <v>0</v>
      </c>
      <c r="H15" s="46">
        <v>0</v>
      </c>
      <c r="I15" s="45">
        <f>($Q$15*J15)</f>
        <v>0</v>
      </c>
      <c r="J15" s="46">
        <v>0</v>
      </c>
      <c r="K15" s="45">
        <f>($Q$15*L15)</f>
        <v>0</v>
      </c>
      <c r="L15" s="46">
        <v>0</v>
      </c>
      <c r="M15" s="45">
        <f>($Q$15*N15)</f>
        <v>0</v>
      </c>
      <c r="N15" s="46">
        <v>0</v>
      </c>
      <c r="O15" s="45">
        <f>($Q$15*P15)</f>
        <v>0</v>
      </c>
      <c r="P15" s="46">
        <v>0</v>
      </c>
      <c r="Q15" s="45">
        <f>'PLANILHA ORÇAMENTÁRIA'!G22</f>
        <v>0</v>
      </c>
      <c r="R15" s="45" t="e">
        <f>(Q15*100)/'PLANILHA ORÇAMENTÁRIA'!$G$61</f>
        <v>#DIV/0!</v>
      </c>
    </row>
    <row r="16" spans="1:18" ht="35.1" customHeight="1">
      <c r="A16" s="48">
        <v>4</v>
      </c>
      <c r="B16" s="105" t="str">
        <f>'PLANILHA ORÇAMENTÁRIA'!B24</f>
        <v>TERRAPLANAGEM - 1ª ETAPA - LIMPEZA, REMOÇÕES E COMPLEMENTAÇÕES</v>
      </c>
      <c r="C16" s="105"/>
      <c r="D16" s="105"/>
      <c r="E16" s="45">
        <f>($Q$16*F16)</f>
        <v>0</v>
      </c>
      <c r="F16" s="46">
        <v>0.3</v>
      </c>
      <c r="G16" s="45">
        <f>($Q$16*H16)</f>
        <v>0</v>
      </c>
      <c r="H16" s="46">
        <v>0.3</v>
      </c>
      <c r="I16" s="45">
        <f>($Q$16*J16)</f>
        <v>0</v>
      </c>
      <c r="J16" s="46">
        <v>0.2</v>
      </c>
      <c r="K16" s="45">
        <f>($Q$16*L16)</f>
        <v>0</v>
      </c>
      <c r="L16" s="46">
        <v>0.2</v>
      </c>
      <c r="M16" s="45">
        <f>($Q$16*N16)</f>
        <v>0</v>
      </c>
      <c r="N16" s="46">
        <v>0</v>
      </c>
      <c r="O16" s="45">
        <f>($Q$16*P16)</f>
        <v>0</v>
      </c>
      <c r="P16" s="46">
        <v>0</v>
      </c>
      <c r="Q16" s="45">
        <f>'PLANILHA ORÇAMENTÁRIA'!G29</f>
        <v>0</v>
      </c>
      <c r="R16" s="45" t="e">
        <f>(Q16*100)/'PLANILHA ORÇAMENTÁRIA'!$G$61</f>
        <v>#DIV/0!</v>
      </c>
    </row>
    <row r="17" spans="1:18" ht="35.1" customHeight="1">
      <c r="A17" s="48">
        <v>5</v>
      </c>
      <c r="B17" s="105" t="str">
        <f>'PLANILHA ORÇAMENTÁRIA'!B31</f>
        <v>TERRAPLANAGEM - 2ª ETAPA - CAMADAS DE TERRAPLANAGEM</v>
      </c>
      <c r="C17" s="105"/>
      <c r="D17" s="105"/>
      <c r="E17" s="45">
        <f>($Q$17*F17)</f>
        <v>0</v>
      </c>
      <c r="F17" s="46">
        <v>0</v>
      </c>
      <c r="G17" s="45">
        <f>($Q$17*H17)</f>
        <v>0</v>
      </c>
      <c r="H17" s="46">
        <v>0</v>
      </c>
      <c r="I17" s="45">
        <f>($Q$17*J17)</f>
        <v>0</v>
      </c>
      <c r="J17" s="46">
        <v>0.3</v>
      </c>
      <c r="K17" s="45">
        <f>($Q$17*L17)</f>
        <v>0</v>
      </c>
      <c r="L17" s="46">
        <v>0.3</v>
      </c>
      <c r="M17" s="45">
        <f>($Q$17*N17)</f>
        <v>0</v>
      </c>
      <c r="N17" s="46">
        <v>0.2</v>
      </c>
      <c r="O17" s="45">
        <f>($Q$17*P17)</f>
        <v>0</v>
      </c>
      <c r="P17" s="46">
        <v>0.2</v>
      </c>
      <c r="Q17" s="45">
        <f>'PLANILHA ORÇAMENTÁRIA'!G38</f>
        <v>0</v>
      </c>
      <c r="R17" s="45" t="e">
        <f>(Q17*100)/'PLANILHA ORÇAMENTÁRIA'!$G$61</f>
        <v>#DIV/0!</v>
      </c>
    </row>
    <row r="18" spans="1:18" ht="35.1" customHeight="1">
      <c r="A18" s="48">
        <v>6</v>
      </c>
      <c r="B18" s="105" t="str">
        <f>'PLANILHA ORÇAMENTÁRIA'!B40:H40</f>
        <v>DRENAGEM</v>
      </c>
      <c r="C18" s="105"/>
      <c r="D18" s="105"/>
      <c r="E18" s="45">
        <f>($Q$18*F18)</f>
        <v>0</v>
      </c>
      <c r="F18" s="46">
        <v>0.4</v>
      </c>
      <c r="G18" s="45">
        <f>($Q$18*H18)</f>
        <v>0</v>
      </c>
      <c r="H18" s="46">
        <v>0.3</v>
      </c>
      <c r="I18" s="45">
        <f>($Q$18*J18)</f>
        <v>0</v>
      </c>
      <c r="J18" s="46">
        <v>0.3</v>
      </c>
      <c r="K18" s="45">
        <f>($Q$18*L18)</f>
        <v>0</v>
      </c>
      <c r="L18" s="46">
        <v>0</v>
      </c>
      <c r="M18" s="45">
        <f>($Q$18*N18)</f>
        <v>0</v>
      </c>
      <c r="N18" s="46">
        <v>0</v>
      </c>
      <c r="O18" s="45">
        <f>($Q$18*P18)</f>
        <v>0</v>
      </c>
      <c r="P18" s="46">
        <v>0</v>
      </c>
      <c r="Q18" s="45">
        <f>'PLANILHA ORÇAMENTÁRIA'!G59</f>
        <v>0</v>
      </c>
      <c r="R18" s="45" t="e">
        <f>(Q18*100)/'PLANILHA ORÇAMENTÁRIA'!$G$61</f>
        <v>#DIV/0!</v>
      </c>
    </row>
    <row r="19" spans="1:18" ht="35.1" customHeight="1">
      <c r="A19" s="109"/>
      <c r="B19" s="110" t="s">
        <v>20</v>
      </c>
      <c r="C19" s="110"/>
      <c r="D19" s="110"/>
      <c r="E19" s="113">
        <f>SUM(E13:E18)</f>
        <v>0</v>
      </c>
      <c r="F19" s="113"/>
      <c r="G19" s="106">
        <f>SUM(G13:G18)</f>
        <v>0</v>
      </c>
      <c r="H19" s="106"/>
      <c r="I19" s="106">
        <f>SUM(I13:I18)</f>
        <v>0</v>
      </c>
      <c r="J19" s="106"/>
      <c r="K19" s="106">
        <f>SUM(K13:K18)</f>
        <v>0</v>
      </c>
      <c r="L19" s="106"/>
      <c r="M19" s="106">
        <f>SUM(M13:M18)</f>
        <v>0</v>
      </c>
      <c r="N19" s="106"/>
      <c r="O19" s="106">
        <f>SUM(O13:O18)</f>
        <v>0</v>
      </c>
      <c r="P19" s="106"/>
      <c r="Q19" s="47">
        <f>SUM(Q13:Q17,Q18:Q18)</f>
        <v>0</v>
      </c>
      <c r="R19" s="47" t="e">
        <f>SUM(R13:R17,R18:R18)</f>
        <v>#DIV/0!</v>
      </c>
    </row>
    <row r="20" spans="1:18" ht="35.1" customHeight="1">
      <c r="A20" s="109"/>
      <c r="B20" s="110" t="s">
        <v>21</v>
      </c>
      <c r="C20" s="110"/>
      <c r="D20" s="110"/>
      <c r="E20" s="113">
        <f>E19</f>
        <v>0</v>
      </c>
      <c r="F20" s="113"/>
      <c r="G20" s="106">
        <f>E20+G19</f>
        <v>0</v>
      </c>
      <c r="H20" s="106"/>
      <c r="I20" s="106">
        <f>G20+I19</f>
        <v>0</v>
      </c>
      <c r="J20" s="106"/>
      <c r="K20" s="106">
        <f>I20+K19</f>
        <v>0</v>
      </c>
      <c r="L20" s="106"/>
      <c r="M20" s="106">
        <f>K20+M19</f>
        <v>0</v>
      </c>
      <c r="N20" s="106"/>
      <c r="O20" s="106">
        <f>M20+O19</f>
        <v>0</v>
      </c>
      <c r="P20" s="106"/>
      <c r="Q20" s="112">
        <f>SUM(E19,G19,I19,K19,M19,O19,)</f>
        <v>0</v>
      </c>
      <c r="R20" s="112"/>
    </row>
    <row r="21" spans="1:18" ht="35.1" customHeight="1">
      <c r="A21" s="109"/>
      <c r="B21" s="111" t="s">
        <v>22</v>
      </c>
      <c r="C21" s="111"/>
      <c r="D21" s="111"/>
      <c r="E21" s="107" t="e">
        <f>(E19*100/$Q$19)</f>
        <v>#DIV/0!</v>
      </c>
      <c r="F21" s="107"/>
      <c r="G21" s="107" t="e">
        <f>(G19*100/$Q$19)</f>
        <v>#DIV/0!</v>
      </c>
      <c r="H21" s="107"/>
      <c r="I21" s="107" t="e">
        <f>(I19*100/$Q$19)</f>
        <v>#DIV/0!</v>
      </c>
      <c r="J21" s="107"/>
      <c r="K21" s="107" t="e">
        <f>(K19*100/$Q$19)</f>
        <v>#DIV/0!</v>
      </c>
      <c r="L21" s="107"/>
      <c r="M21" s="107" t="e">
        <f>(M19*100/$Q$19)</f>
        <v>#DIV/0!</v>
      </c>
      <c r="N21" s="107"/>
      <c r="O21" s="107" t="e">
        <f>(O19*100/$Q$19)</f>
        <v>#DIV/0!</v>
      </c>
      <c r="P21" s="107"/>
      <c r="Q21" s="112"/>
      <c r="R21" s="112"/>
    </row>
    <row r="22" spans="1:18" ht="35.1" customHeight="1">
      <c r="A22" s="109"/>
      <c r="B22" s="111" t="s">
        <v>23</v>
      </c>
      <c r="C22" s="111"/>
      <c r="D22" s="111"/>
      <c r="E22" s="107" t="e">
        <f>E20*100/$Q$19</f>
        <v>#DIV/0!</v>
      </c>
      <c r="F22" s="107"/>
      <c r="G22" s="108" t="e">
        <f>SUM(E22+G21)</f>
        <v>#DIV/0!</v>
      </c>
      <c r="H22" s="108"/>
      <c r="I22" s="108" t="e">
        <f>SUM(G22+I21)</f>
        <v>#DIV/0!</v>
      </c>
      <c r="J22" s="108"/>
      <c r="K22" s="108" t="e">
        <f>SUM(I22+K21)</f>
        <v>#DIV/0!</v>
      </c>
      <c r="L22" s="108"/>
      <c r="M22" s="108" t="e">
        <f>SUM(K22+M21)</f>
        <v>#DIV/0!</v>
      </c>
      <c r="N22" s="108"/>
      <c r="O22" s="108" t="e">
        <f>SUM(M22+O21)</f>
        <v>#DIV/0!</v>
      </c>
      <c r="P22" s="108"/>
      <c r="Q22" s="112"/>
      <c r="R22" s="112"/>
    </row>
    <row r="23" spans="1:18" ht="24.95" customHeight="1"/>
    <row r="24" spans="1:18" ht="24.95" customHeight="1"/>
    <row r="25" spans="1:18" ht="24.95" customHeight="1"/>
  </sheetData>
  <mergeCells count="53">
    <mergeCell ref="Q20:R22"/>
    <mergeCell ref="E21:F21"/>
    <mergeCell ref="G21:H21"/>
    <mergeCell ref="E19:F19"/>
    <mergeCell ref="E22:F22"/>
    <mergeCell ref="E20:F20"/>
    <mergeCell ref="G20:H20"/>
    <mergeCell ref="M20:N20"/>
    <mergeCell ref="M21:N21"/>
    <mergeCell ref="M22:N22"/>
    <mergeCell ref="O19:P19"/>
    <mergeCell ref="O20:P20"/>
    <mergeCell ref="O21:P21"/>
    <mergeCell ref="I19:J19"/>
    <mergeCell ref="K19:L19"/>
    <mergeCell ref="O22:P22"/>
    <mergeCell ref="M19:N19"/>
    <mergeCell ref="A19:A22"/>
    <mergeCell ref="B19:D19"/>
    <mergeCell ref="G22:H22"/>
    <mergeCell ref="G19:H19"/>
    <mergeCell ref="B22:D22"/>
    <mergeCell ref="B20:D20"/>
    <mergeCell ref="B21:D21"/>
    <mergeCell ref="B13:D13"/>
    <mergeCell ref="K20:L20"/>
    <mergeCell ref="I21:J21"/>
    <mergeCell ref="K21:L21"/>
    <mergeCell ref="I22:J22"/>
    <mergeCell ref="K22:L22"/>
    <mergeCell ref="B14:D14"/>
    <mergeCell ref="B15:D15"/>
    <mergeCell ref="B16:D16"/>
    <mergeCell ref="B17:D17"/>
    <mergeCell ref="B18:D18"/>
    <mergeCell ref="I20:J20"/>
    <mergeCell ref="A1:R3"/>
    <mergeCell ref="B4:R4"/>
    <mergeCell ref="B5:R5"/>
    <mergeCell ref="B6:R6"/>
    <mergeCell ref="B7:R7"/>
    <mergeCell ref="B8:R8"/>
    <mergeCell ref="A9:R9"/>
    <mergeCell ref="E10:P10"/>
    <mergeCell ref="A10:A12"/>
    <mergeCell ref="B10:D12"/>
    <mergeCell ref="E11:F11"/>
    <mergeCell ref="G11:H11"/>
    <mergeCell ref="M11:N11"/>
    <mergeCell ref="O11:P11"/>
    <mergeCell ref="I11:J11"/>
    <mergeCell ref="K11:L11"/>
    <mergeCell ref="Q10:R11"/>
  </mergeCells>
  <phoneticPr fontId="15" type="noConversion"/>
  <printOptions horizontalCentered="1" verticalCentered="1"/>
  <pageMargins left="0.39370078740157483" right="0.39370078740157483" top="0.78740157480314965" bottom="0.78740157480314965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zoomScale="64" zoomScaleNormal="64" workbookViewId="0">
      <selection activeCell="K9" sqref="K9:K16"/>
    </sheetView>
  </sheetViews>
  <sheetFormatPr defaultRowHeight="15"/>
  <cols>
    <col min="1" max="1" width="16.5703125" customWidth="1"/>
    <col min="2" max="2" width="9.140625" customWidth="1"/>
    <col min="8" max="8" width="2.28515625" customWidth="1"/>
    <col min="9" max="9" width="1.5703125" hidden="1" customWidth="1"/>
    <col min="10" max="10" width="11.85546875" customWidth="1"/>
    <col min="11" max="11" width="15.140625" customWidth="1"/>
  </cols>
  <sheetData>
    <row r="1" spans="1:11" ht="47.25" customHeight="1">
      <c r="A1" s="57" t="s">
        <v>98</v>
      </c>
      <c r="B1" s="58"/>
      <c r="C1" s="58"/>
      <c r="D1" s="58"/>
      <c r="E1" s="58"/>
      <c r="F1" s="58"/>
      <c r="G1" s="58"/>
      <c r="H1" s="58"/>
      <c r="I1" s="58"/>
      <c r="J1" s="58"/>
      <c r="K1" s="59"/>
    </row>
    <row r="2" spans="1:11" ht="42" customHeight="1">
      <c r="A2" s="6" t="str">
        <f>'PLANILHA ORÇAMENTÁRIA'!A3</f>
        <v>OBRA:</v>
      </c>
      <c r="B2" s="114" t="str">
        <f>'PLANILHA ORÇAMENTÁRIA'!B3:H3</f>
        <v>CONTRATAÇÃO DE OBRA DE TERRAPLENAGEM E DRENAGEM NA ESTRADA MUNICIPAL SÃO MATEUS (MG-16), COMPREENDENDO O TRECHO ENTRE A ESTACA 140+0,00 M (PP) E A ESTACA 185+0,00 M (PF), COM EXTENSÃO TOTAL DE 900 METROS LINEARES</v>
      </c>
      <c r="C2" s="115"/>
      <c r="D2" s="115"/>
      <c r="E2" s="115"/>
      <c r="F2" s="115"/>
      <c r="G2" s="115"/>
      <c r="H2" s="115"/>
      <c r="I2" s="115"/>
      <c r="J2" s="115"/>
      <c r="K2" s="116"/>
    </row>
    <row r="3" spans="1:11" ht="30" customHeight="1">
      <c r="A3" s="6" t="str">
        <f>'PLANILHA ORÇAMENTÁRIA'!A4</f>
        <v>CE nº</v>
      </c>
      <c r="B3" s="63" t="str">
        <f>'PLANILHA ORÇAMENTÁRIA'!B4</f>
        <v>9/2026/PMMG</v>
      </c>
      <c r="C3" s="64"/>
      <c r="D3" s="64"/>
      <c r="E3" s="64"/>
      <c r="F3" s="64"/>
      <c r="G3" s="64"/>
      <c r="H3" s="64"/>
      <c r="I3" s="64"/>
      <c r="J3" s="64"/>
      <c r="K3" s="65"/>
    </row>
    <row r="4" spans="1:11" ht="30" customHeight="1">
      <c r="A4" s="6" t="str">
        <f>'PLANILHA ORÇAMENTÁRIA'!A5</f>
        <v>Valor Total:</v>
      </c>
      <c r="B4" s="66">
        <f>'PLANILHA ORÇAMENTÁRIA'!B5:H5</f>
        <v>0</v>
      </c>
      <c r="C4" s="67"/>
      <c r="D4" s="67"/>
      <c r="E4" s="67"/>
      <c r="F4" s="67"/>
      <c r="G4" s="67"/>
      <c r="H4" s="67"/>
      <c r="I4" s="67"/>
      <c r="J4" s="67"/>
      <c r="K4" s="68"/>
    </row>
    <row r="5" spans="1:11" ht="30" customHeight="1">
      <c r="A5" s="6" t="str">
        <f>'PLANILHA ORÇAMENTÁRIA'!A6</f>
        <v>Razão Social:</v>
      </c>
      <c r="B5" s="69" t="str">
        <f>'PLANILHA ORÇAMENTÁRIA'!B6</f>
        <v>XXXXXXXXXXXXXXXXX</v>
      </c>
      <c r="C5" s="70"/>
      <c r="D5" s="70"/>
      <c r="E5" s="70"/>
      <c r="F5" s="70"/>
      <c r="G5" s="70"/>
      <c r="H5" s="70"/>
      <c r="I5" s="70"/>
      <c r="J5" s="70"/>
      <c r="K5" s="71"/>
    </row>
    <row r="6" spans="1:11" ht="30" customHeight="1">
      <c r="A6" s="6" t="str">
        <f>'PLANILHA ORÇAMENTÁRIA'!A7</f>
        <v>CNPJ/MF:</v>
      </c>
      <c r="B6" s="72">
        <f>'PLANILHA ORÇAMENTÁRIA'!B7</f>
        <v>0</v>
      </c>
      <c r="C6" s="73"/>
      <c r="D6" s="73"/>
      <c r="E6" s="73"/>
      <c r="F6" s="73"/>
      <c r="G6" s="73"/>
      <c r="H6" s="73"/>
      <c r="I6" s="73"/>
      <c r="J6" s="73"/>
      <c r="K6" s="74"/>
    </row>
    <row r="7" spans="1:11" ht="24.95" customHeight="1">
      <c r="A7" s="75"/>
      <c r="B7" s="76"/>
      <c r="C7" s="76"/>
      <c r="D7" s="76"/>
      <c r="E7" s="76"/>
      <c r="F7" s="76"/>
      <c r="G7" s="76"/>
      <c r="H7" s="76"/>
      <c r="I7" s="76"/>
      <c r="J7" s="76"/>
      <c r="K7" s="77"/>
    </row>
    <row r="8" spans="1:11" ht="39.950000000000003" customHeight="1">
      <c r="A8" s="15" t="s">
        <v>42</v>
      </c>
      <c r="B8" s="78" t="s">
        <v>43</v>
      </c>
      <c r="C8" s="78"/>
      <c r="D8" s="78"/>
      <c r="E8" s="78"/>
      <c r="F8" s="78"/>
      <c r="G8" s="78"/>
      <c r="H8" s="78"/>
      <c r="I8" s="79"/>
      <c r="J8" s="19" t="s">
        <v>28</v>
      </c>
      <c r="K8" s="20" t="s">
        <v>29</v>
      </c>
    </row>
    <row r="9" spans="1:11" ht="39.950000000000003" customHeight="1">
      <c r="A9" s="5">
        <v>1</v>
      </c>
      <c r="B9" s="50" t="s">
        <v>41</v>
      </c>
      <c r="C9" s="51"/>
      <c r="D9" s="51"/>
      <c r="E9" s="51"/>
      <c r="F9" s="51"/>
      <c r="G9" s="51"/>
      <c r="H9" s="51"/>
      <c r="I9" s="51"/>
      <c r="J9" s="7" t="s">
        <v>33</v>
      </c>
      <c r="K9" s="8"/>
    </row>
    <row r="10" spans="1:11" ht="39.950000000000003" customHeight="1">
      <c r="A10" s="5">
        <v>2</v>
      </c>
      <c r="B10" s="50" t="s">
        <v>40</v>
      </c>
      <c r="C10" s="51"/>
      <c r="D10" s="51"/>
      <c r="E10" s="51"/>
      <c r="F10" s="51"/>
      <c r="G10" s="51"/>
      <c r="H10" s="51"/>
      <c r="I10" s="51"/>
      <c r="J10" s="7" t="s">
        <v>44</v>
      </c>
      <c r="K10" s="8"/>
    </row>
    <row r="11" spans="1:11" ht="39.950000000000003" customHeight="1">
      <c r="A11" s="5">
        <v>3</v>
      </c>
      <c r="B11" s="50" t="s">
        <v>34</v>
      </c>
      <c r="C11" s="51"/>
      <c r="D11" s="51"/>
      <c r="E11" s="51"/>
      <c r="F11" s="51"/>
      <c r="G11" s="51"/>
      <c r="H11" s="51"/>
      <c r="I11" s="51"/>
      <c r="J11" s="7" t="s">
        <v>37</v>
      </c>
      <c r="K11" s="8"/>
    </row>
    <row r="12" spans="1:11" ht="39.950000000000003" customHeight="1">
      <c r="A12" s="5">
        <v>4</v>
      </c>
      <c r="B12" s="50" t="s">
        <v>35</v>
      </c>
      <c r="C12" s="51"/>
      <c r="D12" s="51"/>
      <c r="E12" s="51"/>
      <c r="F12" s="51"/>
      <c r="G12" s="51"/>
      <c r="H12" s="51"/>
      <c r="I12" s="51"/>
      <c r="J12" s="7" t="s">
        <v>38</v>
      </c>
      <c r="K12" s="8"/>
    </row>
    <row r="13" spans="1:11" ht="39.950000000000003" customHeight="1">
      <c r="A13" s="5">
        <v>5</v>
      </c>
      <c r="B13" s="50" t="s">
        <v>36</v>
      </c>
      <c r="C13" s="51"/>
      <c r="D13" s="51"/>
      <c r="E13" s="51"/>
      <c r="F13" s="51"/>
      <c r="G13" s="51"/>
      <c r="H13" s="51"/>
      <c r="I13" s="51"/>
      <c r="J13" s="7" t="s">
        <v>39</v>
      </c>
      <c r="K13" s="8"/>
    </row>
    <row r="14" spans="1:11" ht="39.950000000000003" customHeight="1">
      <c r="A14" s="5">
        <v>6</v>
      </c>
      <c r="B14" s="50" t="s">
        <v>45</v>
      </c>
      <c r="C14" s="51"/>
      <c r="D14" s="51"/>
      <c r="E14" s="51"/>
      <c r="F14" s="51"/>
      <c r="G14" s="51"/>
      <c r="H14" s="51"/>
      <c r="I14" s="51"/>
      <c r="J14" s="7" t="s">
        <v>30</v>
      </c>
      <c r="K14" s="8"/>
    </row>
    <row r="15" spans="1:11" ht="39.950000000000003" customHeight="1">
      <c r="A15" s="5">
        <v>7</v>
      </c>
      <c r="B15" s="50" t="s">
        <v>46</v>
      </c>
      <c r="C15" s="51"/>
      <c r="D15" s="51"/>
      <c r="E15" s="51"/>
      <c r="F15" s="51"/>
      <c r="G15" s="51"/>
      <c r="H15" s="51"/>
      <c r="I15" s="51"/>
      <c r="J15" s="7" t="s">
        <v>31</v>
      </c>
      <c r="K15" s="9"/>
    </row>
    <row r="16" spans="1:11" ht="39.950000000000003" customHeight="1">
      <c r="A16" s="5">
        <v>8</v>
      </c>
      <c r="B16" s="50" t="s">
        <v>47</v>
      </c>
      <c r="C16" s="51"/>
      <c r="D16" s="51"/>
      <c r="E16" s="51"/>
      <c r="F16" s="51"/>
      <c r="G16" s="51"/>
      <c r="H16" s="51"/>
      <c r="I16" s="51"/>
      <c r="J16" s="7" t="s">
        <v>48</v>
      </c>
      <c r="K16" s="9"/>
    </row>
    <row r="17" spans="1:11" ht="39.950000000000003" customHeight="1">
      <c r="A17" s="5">
        <v>9</v>
      </c>
      <c r="B17" s="52" t="s">
        <v>50</v>
      </c>
      <c r="C17" s="53"/>
      <c r="D17" s="53"/>
      <c r="E17" s="53"/>
      <c r="F17" s="53"/>
      <c r="G17" s="53"/>
      <c r="H17" s="53"/>
      <c r="I17" s="53"/>
      <c r="J17" s="10" t="s">
        <v>32</v>
      </c>
      <c r="K17" s="11">
        <f>((1+K9+K10+K11) * (1+K12) * (1+K13)) / (1-K14-K15-K16) -1</f>
        <v>0</v>
      </c>
    </row>
    <row r="18" spans="1:11" ht="24.95" customHeight="1">
      <c r="A18" s="54" t="s">
        <v>49</v>
      </c>
      <c r="B18" s="55"/>
      <c r="C18" s="55"/>
      <c r="D18" s="55"/>
      <c r="E18" s="55"/>
      <c r="F18" s="55"/>
      <c r="G18" s="55"/>
      <c r="H18" s="55"/>
      <c r="I18" s="55"/>
      <c r="J18" s="55"/>
      <c r="K18" s="56"/>
    </row>
    <row r="19" spans="1:1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</row>
    <row r="21" spans="1:1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1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11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</row>
  </sheetData>
  <mergeCells count="19">
    <mergeCell ref="B11:I11"/>
    <mergeCell ref="B12:I12"/>
    <mergeCell ref="A18:K18"/>
    <mergeCell ref="A19:K23"/>
    <mergeCell ref="B13:I13"/>
    <mergeCell ref="B14:I14"/>
    <mergeCell ref="B15:I15"/>
    <mergeCell ref="B16:I16"/>
    <mergeCell ref="B17:I17"/>
    <mergeCell ref="B6:K6"/>
    <mergeCell ref="A7:K7"/>
    <mergeCell ref="B8:I8"/>
    <mergeCell ref="B9:I9"/>
    <mergeCell ref="B10:I10"/>
    <mergeCell ref="A1:K1"/>
    <mergeCell ref="B2:K2"/>
    <mergeCell ref="B3:K3"/>
    <mergeCell ref="B4:K4"/>
    <mergeCell ref="B5:K5"/>
  </mergeCells>
  <conditionalFormatting sqref="K17">
    <cfRule type="expression" dxfId="2" priority="1" stopIfTrue="1">
      <formula>DESONERACAO="não"</formula>
    </cfRule>
  </conditionalFormatting>
  <dataValidations count="3">
    <dataValidation type="decimal" allowBlank="1" showErrorMessage="1" errorTitle="Erro de valores" error="Digite um valor entre 0% e 100%" sqref="K9:K14" xr:uid="{00000000-0002-0000-0200-000000000000}">
      <formula1>0</formula1>
      <formula2>1</formula2>
    </dataValidation>
    <dataValidation type="decimal" allowBlank="1" showErrorMessage="1" errorTitle="Erro de valores" error="Digite um valor maior do que 0." sqref="K15" xr:uid="{00000000-0002-0000-0200-000001000000}">
      <formula1>0</formula1>
      <formula2>1</formula2>
    </dataValidation>
    <dataValidation operator="greaterThanOrEqual" allowBlank="1" showErrorMessage="1" errorTitle="Erro de valores" error="Digite um valor igual a 0% ou 2%." sqref="K16" xr:uid="{00000000-0002-0000-0200-000002000000}">
      <formula1>0</formula1>
      <formula2>0</formula2>
    </dataValidation>
  </dataValidations>
  <pageMargins left="0.51181102362204722" right="0.51181102362204722" top="0.78740157480314965" bottom="0.78740157480314965" header="0.31496062992125984" footer="0.31496062992125984"/>
  <pageSetup paperSize="9" scale="9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3"/>
  <sheetViews>
    <sheetView topLeftCell="A8" zoomScale="115" zoomScaleNormal="115" workbookViewId="0">
      <selection activeCell="K14" sqref="K14:K16"/>
    </sheetView>
  </sheetViews>
  <sheetFormatPr defaultRowHeight="15"/>
  <cols>
    <col min="1" max="1" width="16.5703125" customWidth="1"/>
    <col min="2" max="2" width="9.140625" customWidth="1"/>
    <col min="8" max="8" width="2.28515625" customWidth="1"/>
    <col min="9" max="9" width="1.5703125" hidden="1" customWidth="1"/>
    <col min="10" max="10" width="11.85546875" customWidth="1"/>
    <col min="11" max="11" width="15.140625" customWidth="1"/>
  </cols>
  <sheetData>
    <row r="1" spans="1:11" ht="47.25" customHeight="1">
      <c r="A1" s="57" t="s">
        <v>99</v>
      </c>
      <c r="B1" s="58"/>
      <c r="C1" s="58"/>
      <c r="D1" s="58"/>
      <c r="E1" s="58"/>
      <c r="F1" s="58"/>
      <c r="G1" s="58"/>
      <c r="H1" s="58"/>
      <c r="I1" s="58"/>
      <c r="J1" s="58"/>
      <c r="K1" s="59"/>
    </row>
    <row r="2" spans="1:11" ht="42" customHeight="1">
      <c r="A2" s="6" t="str">
        <f>'PLANILHA ORÇAMENTÁRIA'!A3</f>
        <v>OBRA:</v>
      </c>
      <c r="B2" s="60" t="str">
        <f>'PLANILHA ORÇAMENTÁRIA'!B3:H3</f>
        <v>CONTRATAÇÃO DE OBRA DE TERRAPLENAGEM E DRENAGEM NA ESTRADA MUNICIPAL SÃO MATEUS (MG-16), COMPREENDENDO O TRECHO ENTRE A ESTACA 140+0,00 M (PP) E A ESTACA 185+0,00 M (PF), COM EXTENSÃO TOTAL DE 900 METROS LINEARES</v>
      </c>
      <c r="C2" s="61"/>
      <c r="D2" s="61"/>
      <c r="E2" s="61"/>
      <c r="F2" s="61"/>
      <c r="G2" s="61"/>
      <c r="H2" s="61"/>
      <c r="I2" s="61"/>
      <c r="J2" s="61"/>
      <c r="K2" s="62"/>
    </row>
    <row r="3" spans="1:11" ht="30" customHeight="1">
      <c r="A3" s="6" t="str">
        <f>'PLANILHA ORÇAMENTÁRIA'!A4</f>
        <v>CE nº</v>
      </c>
      <c r="B3" s="63" t="str">
        <f>'PLANILHA ORÇAMENTÁRIA'!B4</f>
        <v>9/2026/PMMG</v>
      </c>
      <c r="C3" s="64"/>
      <c r="D3" s="64"/>
      <c r="E3" s="64"/>
      <c r="F3" s="64"/>
      <c r="G3" s="64"/>
      <c r="H3" s="64"/>
      <c r="I3" s="64"/>
      <c r="J3" s="64"/>
      <c r="K3" s="65"/>
    </row>
    <row r="4" spans="1:11" ht="30" customHeight="1">
      <c r="A4" s="6" t="str">
        <f>'PLANILHA ORÇAMENTÁRIA'!A5</f>
        <v>Valor Total:</v>
      </c>
      <c r="B4" s="66">
        <f>'PLANILHA ORÇAMENTÁRIA'!B5:H5</f>
        <v>0</v>
      </c>
      <c r="C4" s="67"/>
      <c r="D4" s="67"/>
      <c r="E4" s="67"/>
      <c r="F4" s="67"/>
      <c r="G4" s="67"/>
      <c r="H4" s="67"/>
      <c r="I4" s="67"/>
      <c r="J4" s="67"/>
      <c r="K4" s="68"/>
    </row>
    <row r="5" spans="1:11" ht="30" customHeight="1">
      <c r="A5" s="6" t="str">
        <f>'PLANILHA ORÇAMENTÁRIA'!A6</f>
        <v>Razão Social:</v>
      </c>
      <c r="B5" s="69" t="str">
        <f>'PLANILHA ORÇAMENTÁRIA'!B6</f>
        <v>XXXXXXXXXXXXXXXXX</v>
      </c>
      <c r="C5" s="70"/>
      <c r="D5" s="70"/>
      <c r="E5" s="70"/>
      <c r="F5" s="70"/>
      <c r="G5" s="70"/>
      <c r="H5" s="70"/>
      <c r="I5" s="70"/>
      <c r="J5" s="70"/>
      <c r="K5" s="71"/>
    </row>
    <row r="6" spans="1:11" ht="30" customHeight="1">
      <c r="A6" s="6" t="str">
        <f>'PLANILHA ORÇAMENTÁRIA'!A7</f>
        <v>CNPJ/MF:</v>
      </c>
      <c r="B6" s="72">
        <f>'PLANILHA ORÇAMENTÁRIA'!B7</f>
        <v>0</v>
      </c>
      <c r="C6" s="73"/>
      <c r="D6" s="73"/>
      <c r="E6" s="73"/>
      <c r="F6" s="73"/>
      <c r="G6" s="73"/>
      <c r="H6" s="73"/>
      <c r="I6" s="73"/>
      <c r="J6" s="73"/>
      <c r="K6" s="74"/>
    </row>
    <row r="7" spans="1:11" ht="24.95" customHeight="1">
      <c r="A7" s="75"/>
      <c r="B7" s="76"/>
      <c r="C7" s="76"/>
      <c r="D7" s="76"/>
      <c r="E7" s="76"/>
      <c r="F7" s="76"/>
      <c r="G7" s="76"/>
      <c r="H7" s="76"/>
      <c r="I7" s="76"/>
      <c r="J7" s="76"/>
      <c r="K7" s="77"/>
    </row>
    <row r="8" spans="1:11" ht="39.950000000000003" customHeight="1">
      <c r="A8" s="15" t="s">
        <v>42</v>
      </c>
      <c r="B8" s="78" t="s">
        <v>43</v>
      </c>
      <c r="C8" s="78"/>
      <c r="D8" s="78"/>
      <c r="E8" s="78"/>
      <c r="F8" s="78"/>
      <c r="G8" s="78"/>
      <c r="H8" s="78"/>
      <c r="I8" s="79"/>
      <c r="J8" s="19" t="s">
        <v>28</v>
      </c>
      <c r="K8" s="20" t="s">
        <v>29</v>
      </c>
    </row>
    <row r="9" spans="1:11" ht="39.950000000000003" customHeight="1">
      <c r="A9" s="5">
        <v>1</v>
      </c>
      <c r="B9" s="50" t="s">
        <v>41</v>
      </c>
      <c r="C9" s="51"/>
      <c r="D9" s="51"/>
      <c r="E9" s="51"/>
      <c r="F9" s="51"/>
      <c r="G9" s="51"/>
      <c r="H9" s="51"/>
      <c r="I9" s="51"/>
      <c r="J9" s="7" t="s">
        <v>33</v>
      </c>
      <c r="K9" s="8"/>
    </row>
    <row r="10" spans="1:11" ht="39.950000000000003" customHeight="1">
      <c r="A10" s="5">
        <v>2</v>
      </c>
      <c r="B10" s="50" t="s">
        <v>40</v>
      </c>
      <c r="C10" s="51"/>
      <c r="D10" s="51"/>
      <c r="E10" s="51"/>
      <c r="F10" s="51"/>
      <c r="G10" s="51"/>
      <c r="H10" s="51"/>
      <c r="I10" s="51"/>
      <c r="J10" s="7" t="s">
        <v>44</v>
      </c>
      <c r="K10" s="8"/>
    </row>
    <row r="11" spans="1:11" ht="39.950000000000003" customHeight="1">
      <c r="A11" s="5">
        <v>3</v>
      </c>
      <c r="B11" s="50" t="s">
        <v>34</v>
      </c>
      <c r="C11" s="51"/>
      <c r="D11" s="51"/>
      <c r="E11" s="51"/>
      <c r="F11" s="51"/>
      <c r="G11" s="51"/>
      <c r="H11" s="51"/>
      <c r="I11" s="51"/>
      <c r="J11" s="7" t="s">
        <v>37</v>
      </c>
      <c r="K11" s="8"/>
    </row>
    <row r="12" spans="1:11" ht="39.950000000000003" customHeight="1">
      <c r="A12" s="5">
        <v>4</v>
      </c>
      <c r="B12" s="50" t="s">
        <v>35</v>
      </c>
      <c r="C12" s="51"/>
      <c r="D12" s="51"/>
      <c r="E12" s="51"/>
      <c r="F12" s="51"/>
      <c r="G12" s="51"/>
      <c r="H12" s="51"/>
      <c r="I12" s="51"/>
      <c r="J12" s="7" t="s">
        <v>38</v>
      </c>
      <c r="K12" s="8"/>
    </row>
    <row r="13" spans="1:11" ht="39.950000000000003" customHeight="1">
      <c r="A13" s="5">
        <v>5</v>
      </c>
      <c r="B13" s="50" t="s">
        <v>36</v>
      </c>
      <c r="C13" s="51"/>
      <c r="D13" s="51"/>
      <c r="E13" s="51"/>
      <c r="F13" s="51"/>
      <c r="G13" s="51"/>
      <c r="H13" s="51"/>
      <c r="I13" s="51"/>
      <c r="J13" s="7" t="s">
        <v>39</v>
      </c>
      <c r="K13" s="8"/>
    </row>
    <row r="14" spans="1:11" ht="39.950000000000003" customHeight="1">
      <c r="A14" s="5">
        <v>6</v>
      </c>
      <c r="B14" s="50" t="s">
        <v>45</v>
      </c>
      <c r="C14" s="51"/>
      <c r="D14" s="51"/>
      <c r="E14" s="51"/>
      <c r="F14" s="51"/>
      <c r="G14" s="51"/>
      <c r="H14" s="51"/>
      <c r="I14" s="51"/>
      <c r="J14" s="7" t="s">
        <v>30</v>
      </c>
      <c r="K14" s="8"/>
    </row>
    <row r="15" spans="1:11" ht="39.950000000000003" customHeight="1">
      <c r="A15" s="5">
        <v>7</v>
      </c>
      <c r="B15" s="50" t="s">
        <v>46</v>
      </c>
      <c r="C15" s="51"/>
      <c r="D15" s="51"/>
      <c r="E15" s="51"/>
      <c r="F15" s="51"/>
      <c r="G15" s="51"/>
      <c r="H15" s="51"/>
      <c r="I15" s="51"/>
      <c r="J15" s="7" t="s">
        <v>31</v>
      </c>
      <c r="K15" s="9"/>
    </row>
    <row r="16" spans="1:11" ht="39.950000000000003" customHeight="1">
      <c r="A16" s="5">
        <v>8</v>
      </c>
      <c r="B16" s="50" t="s">
        <v>47</v>
      </c>
      <c r="C16" s="51"/>
      <c r="D16" s="51"/>
      <c r="E16" s="51"/>
      <c r="F16" s="51"/>
      <c r="G16" s="51"/>
      <c r="H16" s="51"/>
      <c r="I16" s="51"/>
      <c r="J16" s="7" t="s">
        <v>48</v>
      </c>
      <c r="K16" s="9"/>
    </row>
    <row r="17" spans="1:11" ht="39.950000000000003" customHeight="1">
      <c r="A17" s="5">
        <v>9</v>
      </c>
      <c r="B17" s="52" t="s">
        <v>50</v>
      </c>
      <c r="C17" s="53"/>
      <c r="D17" s="53"/>
      <c r="E17" s="53"/>
      <c r="F17" s="53"/>
      <c r="G17" s="53"/>
      <c r="H17" s="53"/>
      <c r="I17" s="53"/>
      <c r="J17" s="10" t="s">
        <v>32</v>
      </c>
      <c r="K17" s="11">
        <f>((1+K9+K10+K11) * (1+K12) * (1+K13)) / (1-K14-K15-K16) -1</f>
        <v>0</v>
      </c>
    </row>
    <row r="18" spans="1:11" ht="24.95" customHeight="1">
      <c r="A18" s="54" t="s">
        <v>49</v>
      </c>
      <c r="B18" s="55"/>
      <c r="C18" s="55"/>
      <c r="D18" s="55"/>
      <c r="E18" s="55"/>
      <c r="F18" s="55"/>
      <c r="G18" s="55"/>
      <c r="H18" s="55"/>
      <c r="I18" s="55"/>
      <c r="J18" s="55"/>
      <c r="K18" s="56"/>
    </row>
    <row r="19" spans="1:1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</row>
    <row r="21" spans="1:1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1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11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</row>
  </sheetData>
  <mergeCells count="19">
    <mergeCell ref="B12:I12"/>
    <mergeCell ref="A1:K1"/>
    <mergeCell ref="B2:K2"/>
    <mergeCell ref="B3:K3"/>
    <mergeCell ref="B4:K4"/>
    <mergeCell ref="B5:K5"/>
    <mergeCell ref="B6:K6"/>
    <mergeCell ref="A7:K7"/>
    <mergeCell ref="B8:I8"/>
    <mergeCell ref="B9:I9"/>
    <mergeCell ref="B10:I10"/>
    <mergeCell ref="B11:I11"/>
    <mergeCell ref="A19:K23"/>
    <mergeCell ref="B13:I13"/>
    <mergeCell ref="B14:I14"/>
    <mergeCell ref="B15:I15"/>
    <mergeCell ref="B16:I16"/>
    <mergeCell ref="B17:I17"/>
    <mergeCell ref="A18:K18"/>
  </mergeCells>
  <conditionalFormatting sqref="K17">
    <cfRule type="expression" dxfId="1" priority="1" stopIfTrue="1">
      <formula>DESONERACAO="não"</formula>
    </cfRule>
  </conditionalFormatting>
  <dataValidations count="3">
    <dataValidation operator="greaterThanOrEqual" allowBlank="1" showErrorMessage="1" errorTitle="Erro de valores" error="Digite um valor igual a 0% ou 2%." sqref="K16" xr:uid="{00000000-0002-0000-0300-000000000000}">
      <formula1>0</formula1>
      <formula2>0</formula2>
    </dataValidation>
    <dataValidation type="decimal" allowBlank="1" showErrorMessage="1" errorTitle="Erro de valores" error="Digite um valor maior do que 0." sqref="K15" xr:uid="{00000000-0002-0000-0300-000001000000}">
      <formula1>0</formula1>
      <formula2>1</formula2>
    </dataValidation>
    <dataValidation type="decimal" allowBlank="1" showErrorMessage="1" errorTitle="Erro de valores" error="Digite um valor entre 0% e 100%" sqref="K9:K14" xr:uid="{00000000-0002-0000-0300-000002000000}">
      <formula1>0</formula1>
      <formula2>1</formula2>
    </dataValidation>
  </dataValidations>
  <pageMargins left="0.51181102362204722" right="0.51181102362204722" top="0.78740157480314965" bottom="0.78740157480314965" header="0.31496062992125984" footer="0.31496062992125984"/>
  <pageSetup paperSize="9" scale="90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3"/>
  <sheetViews>
    <sheetView zoomScale="81" zoomScaleNormal="81" workbookViewId="0">
      <selection activeCell="K9" sqref="K9:K16"/>
    </sheetView>
  </sheetViews>
  <sheetFormatPr defaultRowHeight="15"/>
  <cols>
    <col min="1" max="1" width="16.5703125" customWidth="1"/>
    <col min="2" max="2" width="9.140625" customWidth="1"/>
    <col min="8" max="8" width="2.28515625" customWidth="1"/>
    <col min="9" max="9" width="1.5703125" hidden="1" customWidth="1"/>
    <col min="10" max="10" width="11.85546875" customWidth="1"/>
    <col min="11" max="11" width="15.140625" customWidth="1"/>
  </cols>
  <sheetData>
    <row r="1" spans="1:11" ht="47.25" customHeight="1">
      <c r="A1" s="57" t="s">
        <v>181</v>
      </c>
      <c r="B1" s="58"/>
      <c r="C1" s="58"/>
      <c r="D1" s="58"/>
      <c r="E1" s="58"/>
      <c r="F1" s="58"/>
      <c r="G1" s="58"/>
      <c r="H1" s="58"/>
      <c r="I1" s="58"/>
      <c r="J1" s="58"/>
      <c r="K1" s="59"/>
    </row>
    <row r="2" spans="1:11" ht="42" customHeight="1">
      <c r="A2" s="6" t="str">
        <f>'PLANILHA ORÇAMENTÁRIA'!A3</f>
        <v>OBRA:</v>
      </c>
      <c r="B2" s="114" t="str">
        <f>'PLANILHA ORÇAMENTÁRIA'!B3:H3</f>
        <v>CONTRATAÇÃO DE OBRA DE TERRAPLENAGEM E DRENAGEM NA ESTRADA MUNICIPAL SÃO MATEUS (MG-16), COMPREENDENDO O TRECHO ENTRE A ESTACA 140+0,00 M (PP) E A ESTACA 185+0,00 M (PF), COM EXTENSÃO TOTAL DE 900 METROS LINEARES</v>
      </c>
      <c r="C2" s="115"/>
      <c r="D2" s="115"/>
      <c r="E2" s="115"/>
      <c r="F2" s="115"/>
      <c r="G2" s="115"/>
      <c r="H2" s="115"/>
      <c r="I2" s="115"/>
      <c r="J2" s="115"/>
      <c r="K2" s="116"/>
    </row>
    <row r="3" spans="1:11" ht="30" customHeight="1">
      <c r="A3" s="6" t="str">
        <f>'PLANILHA ORÇAMENTÁRIA'!A4</f>
        <v>CE nº</v>
      </c>
      <c r="B3" s="63" t="str">
        <f>'PLANILHA ORÇAMENTÁRIA'!B4</f>
        <v>9/2026/PMMG</v>
      </c>
      <c r="C3" s="64"/>
      <c r="D3" s="64"/>
      <c r="E3" s="64"/>
      <c r="F3" s="64"/>
      <c r="G3" s="64"/>
      <c r="H3" s="64"/>
      <c r="I3" s="64"/>
      <c r="J3" s="64"/>
      <c r="K3" s="65"/>
    </row>
    <row r="4" spans="1:11" ht="30" customHeight="1">
      <c r="A4" s="6" t="str">
        <f>'PLANILHA ORÇAMENTÁRIA'!A5</f>
        <v>Valor Total:</v>
      </c>
      <c r="B4" s="66">
        <f>'PLANILHA ORÇAMENTÁRIA'!B5:H5</f>
        <v>0</v>
      </c>
      <c r="C4" s="67"/>
      <c r="D4" s="67"/>
      <c r="E4" s="67"/>
      <c r="F4" s="67"/>
      <c r="G4" s="67"/>
      <c r="H4" s="67"/>
      <c r="I4" s="67"/>
      <c r="J4" s="67"/>
      <c r="K4" s="68"/>
    </row>
    <row r="5" spans="1:11" ht="30" customHeight="1">
      <c r="A5" s="6" t="str">
        <f>'PLANILHA ORÇAMENTÁRIA'!A6</f>
        <v>Razão Social:</v>
      </c>
      <c r="B5" s="69" t="str">
        <f>'PLANILHA ORÇAMENTÁRIA'!B6</f>
        <v>XXXXXXXXXXXXXXXXX</v>
      </c>
      <c r="C5" s="70"/>
      <c r="D5" s="70"/>
      <c r="E5" s="70"/>
      <c r="F5" s="70"/>
      <c r="G5" s="70"/>
      <c r="H5" s="70"/>
      <c r="I5" s="70"/>
      <c r="J5" s="70"/>
      <c r="K5" s="71"/>
    </row>
    <row r="6" spans="1:11" ht="30" customHeight="1">
      <c r="A6" s="6" t="str">
        <f>'PLANILHA ORÇAMENTÁRIA'!A7</f>
        <v>CNPJ/MF:</v>
      </c>
      <c r="B6" s="72">
        <f>'PLANILHA ORÇAMENTÁRIA'!B7</f>
        <v>0</v>
      </c>
      <c r="C6" s="73"/>
      <c r="D6" s="73"/>
      <c r="E6" s="73"/>
      <c r="F6" s="73"/>
      <c r="G6" s="73"/>
      <c r="H6" s="73"/>
      <c r="I6" s="73"/>
      <c r="J6" s="73"/>
      <c r="K6" s="74"/>
    </row>
    <row r="7" spans="1:11" ht="24.95" customHeight="1">
      <c r="A7" s="75"/>
      <c r="B7" s="76"/>
      <c r="C7" s="76"/>
      <c r="D7" s="76"/>
      <c r="E7" s="76"/>
      <c r="F7" s="76"/>
      <c r="G7" s="76"/>
      <c r="H7" s="76"/>
      <c r="I7" s="76"/>
      <c r="J7" s="76"/>
      <c r="K7" s="77"/>
    </row>
    <row r="8" spans="1:11" ht="39.950000000000003" customHeight="1">
      <c r="A8" s="15" t="s">
        <v>42</v>
      </c>
      <c r="B8" s="78" t="s">
        <v>43</v>
      </c>
      <c r="C8" s="78"/>
      <c r="D8" s="78"/>
      <c r="E8" s="78"/>
      <c r="F8" s="78"/>
      <c r="G8" s="78"/>
      <c r="H8" s="78"/>
      <c r="I8" s="79"/>
      <c r="J8" s="19" t="s">
        <v>28</v>
      </c>
      <c r="K8" s="20" t="s">
        <v>29</v>
      </c>
    </row>
    <row r="9" spans="1:11" ht="39.950000000000003" customHeight="1">
      <c r="A9" s="5">
        <v>1</v>
      </c>
      <c r="B9" s="50" t="s">
        <v>41</v>
      </c>
      <c r="C9" s="51"/>
      <c r="D9" s="51"/>
      <c r="E9" s="51"/>
      <c r="F9" s="51"/>
      <c r="G9" s="51"/>
      <c r="H9" s="51"/>
      <c r="I9" s="51"/>
      <c r="J9" s="7" t="s">
        <v>33</v>
      </c>
      <c r="K9" s="8"/>
    </row>
    <row r="10" spans="1:11" ht="39.950000000000003" customHeight="1">
      <c r="A10" s="5">
        <v>2</v>
      </c>
      <c r="B10" s="50" t="s">
        <v>40</v>
      </c>
      <c r="C10" s="51"/>
      <c r="D10" s="51"/>
      <c r="E10" s="51"/>
      <c r="F10" s="51"/>
      <c r="G10" s="51"/>
      <c r="H10" s="51"/>
      <c r="I10" s="51"/>
      <c r="J10" s="7" t="s">
        <v>44</v>
      </c>
      <c r="K10" s="8"/>
    </row>
    <row r="11" spans="1:11" ht="39.950000000000003" customHeight="1">
      <c r="A11" s="5">
        <v>3</v>
      </c>
      <c r="B11" s="50" t="s">
        <v>34</v>
      </c>
      <c r="C11" s="51"/>
      <c r="D11" s="51"/>
      <c r="E11" s="51"/>
      <c r="F11" s="51"/>
      <c r="G11" s="51"/>
      <c r="H11" s="51"/>
      <c r="I11" s="51"/>
      <c r="J11" s="7" t="s">
        <v>37</v>
      </c>
      <c r="K11" s="8"/>
    </row>
    <row r="12" spans="1:11" ht="39.950000000000003" customHeight="1">
      <c r="A12" s="5">
        <v>4</v>
      </c>
      <c r="B12" s="50" t="s">
        <v>35</v>
      </c>
      <c r="C12" s="51"/>
      <c r="D12" s="51"/>
      <c r="E12" s="51"/>
      <c r="F12" s="51"/>
      <c r="G12" s="51"/>
      <c r="H12" s="51"/>
      <c r="I12" s="51"/>
      <c r="J12" s="7" t="s">
        <v>38</v>
      </c>
      <c r="K12" s="8"/>
    </row>
    <row r="13" spans="1:11" ht="39.950000000000003" customHeight="1">
      <c r="A13" s="5">
        <v>5</v>
      </c>
      <c r="B13" s="50" t="s">
        <v>36</v>
      </c>
      <c r="C13" s="51"/>
      <c r="D13" s="51"/>
      <c r="E13" s="51"/>
      <c r="F13" s="51"/>
      <c r="G13" s="51"/>
      <c r="H13" s="51"/>
      <c r="I13" s="51"/>
      <c r="J13" s="7" t="s">
        <v>39</v>
      </c>
      <c r="K13" s="8"/>
    </row>
    <row r="14" spans="1:11" ht="39.950000000000003" customHeight="1">
      <c r="A14" s="5">
        <v>6</v>
      </c>
      <c r="B14" s="50" t="s">
        <v>45</v>
      </c>
      <c r="C14" s="51"/>
      <c r="D14" s="51"/>
      <c r="E14" s="51"/>
      <c r="F14" s="51"/>
      <c r="G14" s="51"/>
      <c r="H14" s="51"/>
      <c r="I14" s="51"/>
      <c r="J14" s="7" t="s">
        <v>30</v>
      </c>
      <c r="K14" s="8"/>
    </row>
    <row r="15" spans="1:11" ht="39.950000000000003" customHeight="1">
      <c r="A15" s="5">
        <v>7</v>
      </c>
      <c r="B15" s="50" t="s">
        <v>46</v>
      </c>
      <c r="C15" s="51"/>
      <c r="D15" s="51"/>
      <c r="E15" s="51"/>
      <c r="F15" s="51"/>
      <c r="G15" s="51"/>
      <c r="H15" s="51"/>
      <c r="I15" s="51"/>
      <c r="J15" s="7" t="s">
        <v>31</v>
      </c>
      <c r="K15" s="9"/>
    </row>
    <row r="16" spans="1:11" ht="39.950000000000003" customHeight="1">
      <c r="A16" s="5">
        <v>8</v>
      </c>
      <c r="B16" s="50" t="s">
        <v>47</v>
      </c>
      <c r="C16" s="51"/>
      <c r="D16" s="51"/>
      <c r="E16" s="51"/>
      <c r="F16" s="51"/>
      <c r="G16" s="51"/>
      <c r="H16" s="51"/>
      <c r="I16" s="51"/>
      <c r="J16" s="7" t="s">
        <v>48</v>
      </c>
      <c r="K16" s="9"/>
    </row>
    <row r="17" spans="1:11" ht="39.950000000000003" customHeight="1">
      <c r="A17" s="5">
        <v>9</v>
      </c>
      <c r="B17" s="52" t="s">
        <v>50</v>
      </c>
      <c r="C17" s="53"/>
      <c r="D17" s="53"/>
      <c r="E17" s="53"/>
      <c r="F17" s="53"/>
      <c r="G17" s="53"/>
      <c r="H17" s="53"/>
      <c r="I17" s="53"/>
      <c r="J17" s="10" t="s">
        <v>32</v>
      </c>
      <c r="K17" s="11">
        <f>((1+K9+K10+K11) * (1+K12) * (1+K13)) / (1-K14-K15-K16) -1</f>
        <v>0</v>
      </c>
    </row>
    <row r="18" spans="1:11" ht="24.95" customHeight="1">
      <c r="A18" s="54" t="s">
        <v>49</v>
      </c>
      <c r="B18" s="55"/>
      <c r="C18" s="55"/>
      <c r="D18" s="55"/>
      <c r="E18" s="55"/>
      <c r="F18" s="55"/>
      <c r="G18" s="55"/>
      <c r="H18" s="55"/>
      <c r="I18" s="55"/>
      <c r="J18" s="55"/>
      <c r="K18" s="56"/>
    </row>
    <row r="19" spans="1:1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</row>
    <row r="21" spans="1:1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1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11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</row>
  </sheetData>
  <mergeCells count="19">
    <mergeCell ref="A19:K23"/>
    <mergeCell ref="B13:I13"/>
    <mergeCell ref="B14:I14"/>
    <mergeCell ref="B15:I15"/>
    <mergeCell ref="B16:I16"/>
    <mergeCell ref="B17:I17"/>
    <mergeCell ref="A18:K18"/>
    <mergeCell ref="B12:I12"/>
    <mergeCell ref="A1:K1"/>
    <mergeCell ref="B2:K2"/>
    <mergeCell ref="B3:K3"/>
    <mergeCell ref="B4:K4"/>
    <mergeCell ref="B5:K5"/>
    <mergeCell ref="B6:K6"/>
    <mergeCell ref="A7:K7"/>
    <mergeCell ref="B8:I8"/>
    <mergeCell ref="B9:I9"/>
    <mergeCell ref="B10:I10"/>
    <mergeCell ref="B11:I11"/>
  </mergeCells>
  <conditionalFormatting sqref="K17">
    <cfRule type="expression" dxfId="0" priority="1" stopIfTrue="1">
      <formula>DESONERACAO="não"</formula>
    </cfRule>
  </conditionalFormatting>
  <dataValidations count="3">
    <dataValidation type="decimal" allowBlank="1" showErrorMessage="1" errorTitle="Erro de valores" error="Digite um valor entre 0% e 100%" sqref="K9:K14" xr:uid="{00000000-0002-0000-0400-000000000000}">
      <formula1>0</formula1>
      <formula2>1</formula2>
    </dataValidation>
    <dataValidation type="decimal" allowBlank="1" showErrorMessage="1" errorTitle="Erro de valores" error="Digite um valor maior do que 0." sqref="K15" xr:uid="{00000000-0002-0000-0400-000001000000}">
      <formula1>0</formula1>
      <formula2>1</formula2>
    </dataValidation>
    <dataValidation operator="greaterThanOrEqual" allowBlank="1" showErrorMessage="1" errorTitle="Erro de valores" error="Digite um valor igual a 0% ou 2%." sqref="K16" xr:uid="{00000000-0002-0000-0400-000002000000}">
      <formula1>0</formula1>
      <formula2>0</formula2>
    </dataValidation>
  </dataValidations>
  <pageMargins left="0.51181102362204722" right="0.51181102362204722" top="0.78740157480314965" bottom="0.78740157480314965" header="0.31496062992125984" footer="0.31496062992125984"/>
  <pageSetup paperSize="9" scale="90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3"/>
  <sheetViews>
    <sheetView topLeftCell="A10" workbookViewId="0">
      <selection activeCell="N11" sqref="N11"/>
    </sheetView>
  </sheetViews>
  <sheetFormatPr defaultRowHeight="15"/>
  <cols>
    <col min="1" max="1" width="16.28515625" bestFit="1" customWidth="1"/>
    <col min="9" max="9" width="18.28515625" customWidth="1"/>
    <col min="10" max="10" width="20.140625" customWidth="1"/>
  </cols>
  <sheetData>
    <row r="1" spans="1:10" ht="47.25" customHeight="1">
      <c r="A1" s="122" t="s">
        <v>83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0" ht="42" customHeight="1">
      <c r="A2" s="6" t="s">
        <v>5</v>
      </c>
      <c r="B2" s="123" t="str">
        <f>'PLANILHA ORÇAMENTÁRIA'!B3:H3</f>
        <v>CONTRATAÇÃO DE OBRA DE TERRAPLENAGEM E DRENAGEM NA ESTRADA MUNICIPAL SÃO MATEUS (MG-16), COMPREENDENDO O TRECHO ENTRE A ESTACA 140+0,00 M (PP) E A ESTACA 185+0,00 M (PF), COM EXTENSÃO TOTAL DE 900 METROS LINEARES</v>
      </c>
      <c r="C2" s="123"/>
      <c r="D2" s="123"/>
      <c r="E2" s="123"/>
      <c r="F2" s="123"/>
      <c r="G2" s="123"/>
      <c r="H2" s="123"/>
      <c r="I2" s="123"/>
      <c r="J2" s="123"/>
    </row>
    <row r="3" spans="1:10" ht="30" customHeight="1">
      <c r="A3" s="3" t="str">
        <f>'PLANILHA ORÇAMENTÁRIA'!A4</f>
        <v>CE nº</v>
      </c>
      <c r="B3" s="63" t="str">
        <f>'PLANILHA ORÇAMENTÁRIA'!B4:H4</f>
        <v>9/2026/PMMG</v>
      </c>
      <c r="C3" s="64"/>
      <c r="D3" s="64"/>
      <c r="E3" s="64"/>
      <c r="F3" s="64"/>
      <c r="G3" s="64"/>
      <c r="H3" s="64"/>
      <c r="I3" s="64"/>
      <c r="J3" s="65"/>
    </row>
    <row r="4" spans="1:10" ht="30" customHeight="1">
      <c r="A4" s="6" t="s">
        <v>26</v>
      </c>
      <c r="B4" s="124" t="str">
        <f>'PLANILHA ORÇAMENTÁRIA'!B6</f>
        <v>XXXXXXXXXXXXXXXXX</v>
      </c>
      <c r="C4" s="124"/>
      <c r="D4" s="124"/>
      <c r="E4" s="124"/>
      <c r="F4" s="124"/>
      <c r="G4" s="124"/>
      <c r="H4" s="124"/>
      <c r="I4" s="124"/>
      <c r="J4" s="124"/>
    </row>
    <row r="5" spans="1:10" ht="30" customHeight="1">
      <c r="A5" s="6" t="s">
        <v>27</v>
      </c>
      <c r="B5" s="120">
        <f>'PLANILHA ORÇAMENTÁRIA'!B7</f>
        <v>0</v>
      </c>
      <c r="C5" s="120"/>
      <c r="D5" s="120"/>
      <c r="E5" s="120"/>
      <c r="F5" s="120"/>
      <c r="G5" s="120"/>
      <c r="H5" s="120"/>
      <c r="I5" s="120"/>
      <c r="J5" s="120"/>
    </row>
    <row r="6" spans="1:10" ht="24.95" customHeight="1">
      <c r="A6" s="121"/>
      <c r="B6" s="121"/>
      <c r="C6" s="121"/>
      <c r="D6" s="121"/>
      <c r="E6" s="121"/>
      <c r="F6" s="121"/>
      <c r="G6" s="121"/>
      <c r="H6" s="121"/>
      <c r="I6" s="121"/>
      <c r="J6" s="121"/>
    </row>
    <row r="7" spans="1:10" ht="39.950000000000003" customHeight="1">
      <c r="A7" s="117" t="s">
        <v>51</v>
      </c>
      <c r="B7" s="118"/>
      <c r="C7" s="118"/>
      <c r="D7" s="118"/>
      <c r="E7" s="118"/>
      <c r="F7" s="118"/>
      <c r="G7" s="118"/>
      <c r="H7" s="118"/>
      <c r="I7" s="119"/>
      <c r="J7" s="16" t="s">
        <v>52</v>
      </c>
    </row>
    <row r="8" spans="1:10" ht="18" customHeight="1">
      <c r="A8" s="129" t="s">
        <v>54</v>
      </c>
      <c r="B8" s="136" t="s">
        <v>63</v>
      </c>
      <c r="C8" s="136"/>
      <c r="D8" s="136"/>
      <c r="E8" s="136"/>
      <c r="F8" s="136"/>
      <c r="G8" s="136"/>
      <c r="H8" s="136"/>
      <c r="I8" s="136"/>
      <c r="J8" s="13">
        <v>0</v>
      </c>
    </row>
    <row r="9" spans="1:10" ht="18" customHeight="1">
      <c r="A9" s="129"/>
      <c r="B9" s="136" t="s">
        <v>64</v>
      </c>
      <c r="C9" s="136"/>
      <c r="D9" s="136"/>
      <c r="E9" s="136"/>
      <c r="F9" s="136"/>
      <c r="G9" s="136"/>
      <c r="H9" s="136"/>
      <c r="I9" s="136"/>
      <c r="J9" s="13">
        <v>0</v>
      </c>
    </row>
    <row r="10" spans="1:10" ht="18" customHeight="1">
      <c r="A10" s="129"/>
      <c r="B10" s="136" t="s">
        <v>65</v>
      </c>
      <c r="C10" s="136"/>
      <c r="D10" s="136"/>
      <c r="E10" s="136"/>
      <c r="F10" s="136"/>
      <c r="G10" s="136"/>
      <c r="H10" s="136"/>
      <c r="I10" s="136"/>
      <c r="J10" s="13">
        <v>0</v>
      </c>
    </row>
    <row r="11" spans="1:10" ht="18" customHeight="1">
      <c r="A11" s="129"/>
      <c r="B11" s="136" t="s">
        <v>66</v>
      </c>
      <c r="C11" s="136"/>
      <c r="D11" s="136"/>
      <c r="E11" s="136"/>
      <c r="F11" s="136"/>
      <c r="G11" s="136"/>
      <c r="H11" s="136"/>
      <c r="I11" s="136"/>
      <c r="J11" s="13">
        <v>0</v>
      </c>
    </row>
    <row r="12" spans="1:10" ht="18" customHeight="1">
      <c r="A12" s="129"/>
      <c r="B12" s="136" t="s">
        <v>67</v>
      </c>
      <c r="C12" s="136"/>
      <c r="D12" s="136"/>
      <c r="E12" s="136"/>
      <c r="F12" s="136"/>
      <c r="G12" s="136"/>
      <c r="H12" s="136"/>
      <c r="I12" s="136"/>
      <c r="J12" s="13">
        <v>0</v>
      </c>
    </row>
    <row r="13" spans="1:10" ht="18" customHeight="1">
      <c r="A13" s="129"/>
      <c r="B13" s="136" t="s">
        <v>68</v>
      </c>
      <c r="C13" s="136"/>
      <c r="D13" s="136"/>
      <c r="E13" s="136"/>
      <c r="F13" s="136"/>
      <c r="G13" s="136"/>
      <c r="H13" s="136"/>
      <c r="I13" s="136"/>
      <c r="J13" s="13">
        <v>0</v>
      </c>
    </row>
    <row r="14" spans="1:10" ht="18" customHeight="1">
      <c r="A14" s="129"/>
      <c r="B14" s="136" t="s">
        <v>69</v>
      </c>
      <c r="C14" s="136"/>
      <c r="D14" s="136"/>
      <c r="E14" s="136"/>
      <c r="F14" s="136"/>
      <c r="G14" s="136"/>
      <c r="H14" s="136"/>
      <c r="I14" s="136"/>
      <c r="J14" s="13">
        <v>0</v>
      </c>
    </row>
    <row r="15" spans="1:10" ht="18" customHeight="1">
      <c r="A15" s="129"/>
      <c r="B15" s="136" t="s">
        <v>70</v>
      </c>
      <c r="C15" s="136"/>
      <c r="D15" s="136"/>
      <c r="E15" s="136"/>
      <c r="F15" s="136"/>
      <c r="G15" s="136"/>
      <c r="H15" s="136"/>
      <c r="I15" s="136"/>
      <c r="J15" s="13">
        <v>0</v>
      </c>
    </row>
    <row r="16" spans="1:10" ht="18" customHeight="1">
      <c r="A16" s="129"/>
      <c r="B16" s="125" t="s">
        <v>71</v>
      </c>
      <c r="C16" s="126"/>
      <c r="D16" s="126"/>
      <c r="E16" s="126"/>
      <c r="F16" s="126"/>
      <c r="G16" s="126"/>
      <c r="H16" s="126"/>
      <c r="I16" s="127"/>
      <c r="J16" s="13">
        <v>0</v>
      </c>
    </row>
    <row r="17" spans="1:10" ht="24.95" customHeight="1">
      <c r="A17" s="129"/>
      <c r="B17" s="128" t="s">
        <v>55</v>
      </c>
      <c r="C17" s="128"/>
      <c r="D17" s="128"/>
      <c r="E17" s="128"/>
      <c r="F17" s="128"/>
      <c r="G17" s="128"/>
      <c r="H17" s="128"/>
      <c r="I17" s="128"/>
      <c r="J17" s="17">
        <f>SUM(J8:J16)</f>
        <v>0</v>
      </c>
    </row>
    <row r="18" spans="1:10" ht="18" customHeight="1">
      <c r="A18" s="131" t="s">
        <v>56</v>
      </c>
      <c r="B18" s="133" t="s">
        <v>72</v>
      </c>
      <c r="C18" s="134"/>
      <c r="D18" s="134"/>
      <c r="E18" s="134"/>
      <c r="F18" s="134"/>
      <c r="G18" s="134"/>
      <c r="H18" s="134"/>
      <c r="I18" s="135"/>
      <c r="J18" s="13">
        <v>0</v>
      </c>
    </row>
    <row r="19" spans="1:10" ht="18" customHeight="1">
      <c r="A19" s="132"/>
      <c r="B19" s="133" t="s">
        <v>73</v>
      </c>
      <c r="C19" s="134"/>
      <c r="D19" s="134"/>
      <c r="E19" s="134"/>
      <c r="F19" s="134"/>
      <c r="G19" s="134"/>
      <c r="H19" s="134"/>
      <c r="I19" s="135"/>
      <c r="J19" s="13">
        <v>0</v>
      </c>
    </row>
    <row r="20" spans="1:10" ht="18" customHeight="1">
      <c r="A20" s="132"/>
      <c r="B20" s="133" t="s">
        <v>74</v>
      </c>
      <c r="C20" s="134"/>
      <c r="D20" s="134"/>
      <c r="E20" s="134"/>
      <c r="F20" s="134"/>
      <c r="G20" s="134"/>
      <c r="H20" s="134"/>
      <c r="I20" s="135"/>
      <c r="J20" s="13">
        <v>0</v>
      </c>
    </row>
    <row r="21" spans="1:10" ht="18" customHeight="1">
      <c r="A21" s="132"/>
      <c r="B21" s="133" t="s">
        <v>75</v>
      </c>
      <c r="C21" s="134"/>
      <c r="D21" s="134"/>
      <c r="E21" s="134"/>
      <c r="F21" s="134"/>
      <c r="G21" s="134"/>
      <c r="H21" s="134"/>
      <c r="I21" s="135"/>
      <c r="J21" s="13">
        <v>0</v>
      </c>
    </row>
    <row r="22" spans="1:10" ht="25.5" customHeight="1">
      <c r="A22" s="132"/>
      <c r="B22" s="133" t="s">
        <v>76</v>
      </c>
      <c r="C22" s="134"/>
      <c r="D22" s="134"/>
      <c r="E22" s="134"/>
      <c r="F22" s="134"/>
      <c r="G22" s="134"/>
      <c r="H22" s="134"/>
      <c r="I22" s="135"/>
      <c r="J22" s="13">
        <v>0</v>
      </c>
    </row>
    <row r="23" spans="1:10" ht="24.95" customHeight="1">
      <c r="A23" s="138"/>
      <c r="B23" s="140" t="s">
        <v>53</v>
      </c>
      <c r="C23" s="141"/>
      <c r="D23" s="141"/>
      <c r="E23" s="141"/>
      <c r="F23" s="141"/>
      <c r="G23" s="141"/>
      <c r="H23" s="141"/>
      <c r="I23" s="142"/>
      <c r="J23" s="17">
        <f>SUM(J18:J22)</f>
        <v>0</v>
      </c>
    </row>
    <row r="24" spans="1:10" ht="18" customHeight="1">
      <c r="A24" s="131" t="s">
        <v>59</v>
      </c>
      <c r="B24" s="136" t="s">
        <v>77</v>
      </c>
      <c r="C24" s="136"/>
      <c r="D24" s="136"/>
      <c r="E24" s="136"/>
      <c r="F24" s="136"/>
      <c r="G24" s="136"/>
      <c r="H24" s="136"/>
      <c r="I24" s="136"/>
      <c r="J24" s="13">
        <v>0</v>
      </c>
    </row>
    <row r="25" spans="1:10" ht="18" customHeight="1">
      <c r="A25" s="132"/>
      <c r="B25" s="136" t="s">
        <v>78</v>
      </c>
      <c r="C25" s="136"/>
      <c r="D25" s="136"/>
      <c r="E25" s="136"/>
      <c r="F25" s="136"/>
      <c r="G25" s="136"/>
      <c r="H25" s="136"/>
      <c r="I25" s="136"/>
      <c r="J25" s="13">
        <v>0</v>
      </c>
    </row>
    <row r="26" spans="1:10" ht="18" customHeight="1">
      <c r="A26" s="132"/>
      <c r="B26" s="136" t="s">
        <v>79</v>
      </c>
      <c r="C26" s="136"/>
      <c r="D26" s="136"/>
      <c r="E26" s="136"/>
      <c r="F26" s="136"/>
      <c r="G26" s="136"/>
      <c r="H26" s="136"/>
      <c r="I26" s="136"/>
      <c r="J26" s="13">
        <v>0</v>
      </c>
    </row>
    <row r="27" spans="1:10" ht="24.95" customHeight="1">
      <c r="A27" s="138"/>
      <c r="B27" s="128" t="s">
        <v>57</v>
      </c>
      <c r="C27" s="128"/>
      <c r="D27" s="128"/>
      <c r="E27" s="128"/>
      <c r="F27" s="128"/>
      <c r="G27" s="128"/>
      <c r="H27" s="128"/>
      <c r="I27" s="128"/>
      <c r="J27" s="17">
        <f>SUM(J24:J26)</f>
        <v>0</v>
      </c>
    </row>
    <row r="28" spans="1:10" ht="18" customHeight="1">
      <c r="A28" s="131" t="s">
        <v>60</v>
      </c>
      <c r="B28" s="136" t="s">
        <v>80</v>
      </c>
      <c r="C28" s="136"/>
      <c r="D28" s="136"/>
      <c r="E28" s="136"/>
      <c r="F28" s="136"/>
      <c r="G28" s="136"/>
      <c r="H28" s="136"/>
      <c r="I28" s="136"/>
      <c r="J28" s="13">
        <v>0</v>
      </c>
    </row>
    <row r="29" spans="1:10" ht="18" customHeight="1">
      <c r="A29" s="132"/>
      <c r="B29" s="136" t="s">
        <v>81</v>
      </c>
      <c r="C29" s="136"/>
      <c r="D29" s="136"/>
      <c r="E29" s="136"/>
      <c r="F29" s="136"/>
      <c r="G29" s="136"/>
      <c r="H29" s="136"/>
      <c r="I29" s="136"/>
      <c r="J29" s="13">
        <v>0</v>
      </c>
    </row>
    <row r="30" spans="1:10" ht="24.95" customHeight="1">
      <c r="A30" s="138"/>
      <c r="B30" s="139" t="s">
        <v>58</v>
      </c>
      <c r="C30" s="139"/>
      <c r="D30" s="139"/>
      <c r="E30" s="139"/>
      <c r="F30" s="139"/>
      <c r="G30" s="139"/>
      <c r="H30" s="139"/>
      <c r="I30" s="139"/>
      <c r="J30" s="12">
        <f>SUM(J28:J29)</f>
        <v>0</v>
      </c>
    </row>
    <row r="31" spans="1:10" ht="20.25" customHeight="1">
      <c r="A31" s="131" t="s">
        <v>62</v>
      </c>
      <c r="B31" s="136" t="s">
        <v>82</v>
      </c>
      <c r="C31" s="136"/>
      <c r="D31" s="136"/>
      <c r="E31" s="136"/>
      <c r="F31" s="136"/>
      <c r="G31" s="136"/>
      <c r="H31" s="136"/>
      <c r="I31" s="136"/>
      <c r="J31" s="13">
        <v>0</v>
      </c>
    </row>
    <row r="32" spans="1:10" ht="24.95" customHeight="1">
      <c r="A32" s="132"/>
      <c r="B32" s="130" t="s">
        <v>61</v>
      </c>
      <c r="C32" s="130"/>
      <c r="D32" s="130"/>
      <c r="E32" s="130"/>
      <c r="F32" s="130"/>
      <c r="G32" s="130"/>
      <c r="H32" s="130"/>
      <c r="I32" s="130"/>
      <c r="J32" s="18">
        <f>SUM(J31)</f>
        <v>0</v>
      </c>
    </row>
    <row r="33" spans="1:10" ht="24.95" customHeight="1">
      <c r="A33" s="137" t="s">
        <v>24</v>
      </c>
      <c r="B33" s="137"/>
      <c r="C33" s="137"/>
      <c r="D33" s="137"/>
      <c r="E33" s="137"/>
      <c r="F33" s="137"/>
      <c r="G33" s="137"/>
      <c r="H33" s="137"/>
      <c r="I33" s="137"/>
      <c r="J33" s="14">
        <f>J17+J23+J27+J30+J32</f>
        <v>0</v>
      </c>
    </row>
  </sheetData>
  <mergeCells count="38">
    <mergeCell ref="A33:I33"/>
    <mergeCell ref="B29:I29"/>
    <mergeCell ref="B27:I27"/>
    <mergeCell ref="B28:I28"/>
    <mergeCell ref="A18:A23"/>
    <mergeCell ref="A24:A27"/>
    <mergeCell ref="A28:A30"/>
    <mergeCell ref="B30:I30"/>
    <mergeCell ref="B31:I31"/>
    <mergeCell ref="B24:I24"/>
    <mergeCell ref="B25:I25"/>
    <mergeCell ref="B26:I26"/>
    <mergeCell ref="B22:I22"/>
    <mergeCell ref="B23:I23"/>
    <mergeCell ref="B21:I21"/>
    <mergeCell ref="B20:I20"/>
    <mergeCell ref="B16:I16"/>
    <mergeCell ref="B17:I17"/>
    <mergeCell ref="A8:A17"/>
    <mergeCell ref="B32:I32"/>
    <mergeCell ref="A31:A32"/>
    <mergeCell ref="B19:I19"/>
    <mergeCell ref="B18:I18"/>
    <mergeCell ref="B14:I14"/>
    <mergeCell ref="B15:I15"/>
    <mergeCell ref="B8:I8"/>
    <mergeCell ref="B9:I9"/>
    <mergeCell ref="B10:I10"/>
    <mergeCell ref="B11:I11"/>
    <mergeCell ref="B12:I12"/>
    <mergeCell ref="B13:I13"/>
    <mergeCell ref="A7:I7"/>
    <mergeCell ref="B5:J5"/>
    <mergeCell ref="A6:J6"/>
    <mergeCell ref="A1:J1"/>
    <mergeCell ref="B2:J2"/>
    <mergeCell ref="B3:J3"/>
    <mergeCell ref="B4:J4"/>
  </mergeCells>
  <pageMargins left="0.39370078740157483" right="0.39370078740157483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2</vt:i4>
      </vt:variant>
    </vt:vector>
  </HeadingPairs>
  <TitlesOfParts>
    <vt:vector size="8" baseType="lpstr">
      <vt:lpstr>PLANILHA ORÇAMENTÁRIA</vt:lpstr>
      <vt:lpstr>CRONOGRAMA FISCO-FINANCEIRO</vt:lpstr>
      <vt:lpstr>BDI 1</vt:lpstr>
      <vt:lpstr>BDI 2</vt:lpstr>
      <vt:lpstr>BDI 3</vt:lpstr>
      <vt:lpstr>ENCARGOS SOCIAIS</vt:lpstr>
      <vt:lpstr>'CRONOGRAMA FISCO-FINANCEIRO'!Area_de_impressao</vt:lpstr>
      <vt:lpstr>'PLANILHA ORÇAMENTÁRIA'!Area_de_impressao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2026-06-16T17:13:29Z</dcterms:modified>
</cp:coreProperties>
</file>