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 defaultThemeVersion="124226"/>
  <xr:revisionPtr revIDLastSave="0" documentId="13_ncr:1_{CFF05FC4-FB10-49DF-AD77-1D955681B0A4}" xr6:coauthVersionLast="47" xr6:coauthVersionMax="47" xr10:uidLastSave="{00000000-0000-0000-0000-000000000000}"/>
  <bookViews>
    <workbookView xWindow="3465" yWindow="3465" windowWidth="21600" windowHeight="11295" xr2:uid="{00000000-000D-0000-FFFF-FFFF00000000}"/>
  </bookViews>
  <sheets>
    <sheet name="PLANILHA ORÇAMENTÁRIA" sheetId="3" r:id="rId1"/>
    <sheet name="CRONOGRAMA FISCO-FINANCEIRO" sheetId="6" r:id="rId2"/>
    <sheet name="BDI" sheetId="7" r:id="rId3"/>
    <sheet name="ENCARGOS SOCIAIS" sheetId="8" r:id="rId4"/>
  </sheets>
  <definedNames>
    <definedName name="_xlnm.Print_Area" localSheetId="1">'CRONOGRAMA FISCO-FINANCEIRO'!$A$1:$R$19</definedName>
    <definedName name="_xlnm.Print_Area" localSheetId="0">'PLANILHA ORÇAMENTÁRIA'!$A$1:$G$35</definedName>
    <definedName name="BDI" comment="Coluna BDI">1+(INDEX(#REF!,ROW())/100)</definedName>
    <definedName name="BDI.Opcao" hidden="1">#REF!</definedName>
    <definedName name="ContraPart1" comment="Contrapartida1: coluna auxiliar para cálculo da contrapartida">#REF!-SUMIF(#REF!,"&gt;=0",#REF!)</definedName>
    <definedName name="ContraPart2" comment="Diferença entre a contrapartida efetiva menos as contrapartidas informadas pelo usuário (Fin, Física e/ou Outras Fontes)">MAX(#REF!-SUM(#REF!),0)</definedName>
    <definedName name="DESONERACAO" hidden="1">IF(OR(Import.Desoneracao="DESONERADO",Import.Desoneracao="SIM"),"SIM","NÃO")</definedName>
    <definedName name="Import.Desoneracao" hidden="1">OFFSET(#REF!,0,-1)</definedName>
    <definedName name="Item" comment="Coluna Número do Macroitem">INDEX(#REF!,ROW())</definedName>
    <definedName name="ListaNomes" comment="Indica os nomes dos Responsáveis Técnicos peloOrçamento, Fiscalização e Execução">#REF!</definedName>
    <definedName name="Macroitem" comment="Mostra o valor da Coluna Total Macroitem na linha pesquisada.">INDEX(#REF!,ROW())</definedName>
    <definedName name="Macroitem1" comment="Indica o valor da coluna Total Macroitem 1">INDEX(#REF!,ROW())</definedName>
    <definedName name="Macroitem2" comment="Indica o valor da coluna Total Macroitem 2">INDEX(#REF!,ROW())</definedName>
    <definedName name="Macroitem3" comment="Indica o valor da coluna Total Macroitem 3">INDEX(#REF!,ROW())</definedName>
    <definedName name="MacroitemAc">INDEX(#REF!,ROW())</definedName>
    <definedName name="MacroitemPer">INDEX(#REF!,ROW())</definedName>
    <definedName name="MacroitemRet">INDEX(#REF!,ROW())</definedName>
    <definedName name="matriz">#REF!</definedName>
    <definedName name="matriz2">#REF!</definedName>
    <definedName name="Medicao1" comment="Indica a posicao na Tabela Matriz do BM 01">INDEX(#REF!,ROW())</definedName>
    <definedName name="ORÇAMENTO.BancoRef" hidden="1">'PLANILHA ORÇAMENTÁRIA'!$F$9</definedName>
    <definedName name="ORÇAMENTO.CustoUnitario" hidden="1">ROUND('PLANILHA ORÇAMENTÁRIA'!$U1,15-13*'PLANILHA ORÇAMENTÁRIA'!$AF$9)</definedName>
    <definedName name="ORÇAMENTO.PrecoUnitarioLicitado" hidden="1">'PLANILHA ORÇAMENTÁRIA'!$AL1</definedName>
    <definedName name="Quantidade" comment="Coluna Quantidade">INDEX(#REF!,ROW())</definedName>
    <definedName name="Quantidade1" comment="Coluna Quantidade1 (Licitados)">INDEX(#REF!,ROW())</definedName>
    <definedName name="Quantidade2" comment="Coluna Quantidade2 (Reprogramado Vigente)">INDEX(#REF!,ROW())</definedName>
    <definedName name="Quantidade3" comment="Coluna Quantidade3 (Reprogramado Proposto)">INDEX(#REF!,ROW())</definedName>
    <definedName name="QuantidadeAc">SUM(OFFSET([0]!Medicao1,0,0,1,#REF!))</definedName>
    <definedName name="QuantidadePeriodo">INDEX([0]!TabMedicao,ROW(),#REF!)</definedName>
    <definedName name="REFERENCIA.Descricao" hidden="1">IF(ISNUMBER('PLANILHA ORÇAMENTÁRIA'!$AF1),OFFSET(INDIRECT(ORÇAMENTO.BancoRef),'PLANILHA ORÇAMENTÁRIA'!$AF1-1,3,1),'PLANILHA ORÇAMENTÁRIA'!$AF1)</definedName>
    <definedName name="REFERENCIA.Unidade" hidden="1">IF(ISNUMBER('PLANILHA ORÇAMENTÁRIA'!$AF1),OFFSET(INDIRECT(ORÇAMENTO.BancoRef),'PLANILHA ORÇAMENTÁRIA'!$AF1-1,4,1),"-")</definedName>
    <definedName name="Registro" comment="Indica o número de ART ou RRT informada na planiha Dados Iniciais, de acordo com o nome escolhido no campo acima, na seta.">IF(INDIRECT(ADDRESS(ROW()-1,COLUMN()))=#REF!,#REF!,IF(INDIRECT(ADDRESS(ROW()-1,COLUMN()))=#REF!,#REF!,IF(INDIRECT(ADDRESS(ROW()-1,COLUMN()))=#REF!,#REF!,"")))</definedName>
    <definedName name="ResParcial" comment="Seleção parcial do Total Subitens referente à um Macroitem específico">OFFSET([0]!Subitem,0,0,MATCH(VLOOKUP("Macroitem",[0]!TabAux,1,FALSE),[0]!TabAux,0),1)</definedName>
    <definedName name="ResParcial1" comment="Seleção parcial do Total Subitens1 referente à um Macroitem específico (licitado)">OFFSET([0]!Subitem1,0,0,MATCH(VLOOKUP("Macroitem",[0]!TabAux,1,FALSE),[0]!TabAux,0),1)</definedName>
    <definedName name="ResParcial2" comment="Seleção parcial do Total Subitens2 referente à um Macroitem específico (Reprogramado Vigente)">OFFSET([0]!Subitem2,0,0,MATCH(VLOOKUP("Macroitem",[0]!TabAux,1,FALSE),[0]!TabAux,0),1)</definedName>
    <definedName name="ResParcial3" comment="Seleção parcial do Total Subitens3 referente à um Macroitem específico (Reprogramado Proposto)">OFFSET([0]!Subitem3,0,0,MATCH(VLOOKUP("Macroitem",[0]!TabAux,1,FALSE),[0]!TabAux,0),1)</definedName>
    <definedName name="ResParcialAc">OFFSET([0]!SubitemAc,0,0,MATCH(VLOOKUP("Macroitem",[0]!TabAux,1,FALSE),[0]!TabAux,0),1)</definedName>
    <definedName name="ResParcialPer">OFFSET([0]!SubitemPer,0,0,MATCH(VLOOKUP("Macroitem",[0]!TabAux,1,FALSE),[0]!TabAux,0),1)</definedName>
    <definedName name="ResParcialRet">OFFSET([0]!SubitemRet,0,0,MATCH(VLOOKUP("Macroitem",[0]!TabAux,1,FALSE),[0]!TabAux,0),1)</definedName>
    <definedName name="Subitem" comment="Coluna Total Subitens">INDEX(#REF!,ROW())</definedName>
    <definedName name="Subitem1" comment="Indica o valor da Coluna Total Subitem1">INDEX(#REF!,ROW())</definedName>
    <definedName name="Subitem2" comment="Indica o valor da Coluna Total Subitem2">INDEX(#REF!,ROW())</definedName>
    <definedName name="Subitem3" comment="Indica o valor da Coluna Total Subitem3">INDEX(#REF!,ROW())</definedName>
    <definedName name="SubitemAc">INDEX(#REF!,ROW())</definedName>
    <definedName name="SubitemPer">INDEX(#REF!,ROW())</definedName>
    <definedName name="SubitemRet">INDEX(#REF!,ROW())</definedName>
    <definedName name="TabAux" comment="Tabela auxiliar para pesquisa do termo &quot;Macroitem&quot;, necessário para funcionamento da planilha. ">#REF!</definedName>
    <definedName name="TabAuxRes" comment="Tabela Matriz da coluna auxiliar, utilizada para Resumo da Reprogramação">#REF!</definedName>
    <definedName name="TabMedicao" comment="Tabela onde é apontado os quantitativos medidos de cada mês.">#REF!</definedName>
    <definedName name="TESTE">#REF!*#REF!</definedName>
    <definedName name="TIPOORCAMENTO" hidden="1">IF(VALUE(#REF!)=2,"Licitado","Proposto")</definedName>
    <definedName name="TotalQ1C2" comment="Multiplica o valor da coluna Quantidade1 pelo valor da coluna Custo Unitário2, quando somente o custo unitário é reprogramado.">[0]!Quantidade1*[0]!Unitario2</definedName>
    <definedName name="TotalQ2C1" comment="Multiplica o valor da coluna Quantidade2 pelo valor da coluna Custo Unitário1, quando somente a quantidade é reprogramada.">[0]!Quantidade2*[0]!Unitario1</definedName>
    <definedName name="TotalQ2C2" comment="Multiplica o valor da coluna Quantidade2 pelo valor da coluna Custo Unitário2 (Ambos Reprogramados Vigentes), quando ambos são diferentes dos respectivos Licitados">[0]!Quantidade2*[0]!Unitario2</definedName>
    <definedName name="TotalSubitem1" comment="Multiplica o valor da coluna Quantidade1 pelo valor da coluna Custo Unitário1 (Licitados), linha a linha, sem função arredondar">[0]!Quantidade1*[0]!Unitario1</definedName>
    <definedName name="Unitario1" comment="Coluna Custo Unitário 1 (Licitados)">INDEX(#REF!,ROW())</definedName>
    <definedName name="Unitario2" comment="Coluna Custo Unitário 2 (Reprogramado Vigente)">INDEX(#REF!,ROW())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6" i="6" l="1"/>
  <c r="G31" i="3"/>
  <c r="G17" i="3"/>
  <c r="G16" i="3"/>
  <c r="G15" i="3"/>
  <c r="G14" i="3"/>
  <c r="G13" i="3"/>
  <c r="G12" i="3"/>
  <c r="B8" i="6" l="1"/>
  <c r="B7" i="6"/>
  <c r="A6" i="7"/>
  <c r="A5" i="7"/>
  <c r="A4" i="7"/>
  <c r="A3" i="7"/>
  <c r="A2" i="7"/>
  <c r="B5" i="6"/>
  <c r="B4" i="6"/>
  <c r="G25" i="3" l="1"/>
  <c r="G24" i="3"/>
  <c r="G23" i="3"/>
  <c r="G22" i="3"/>
  <c r="G32" i="3"/>
  <c r="G30" i="3"/>
  <c r="G29" i="3"/>
  <c r="B14" i="6"/>
  <c r="B15" i="6"/>
  <c r="B5" i="8"/>
  <c r="B4" i="8"/>
  <c r="B6" i="7"/>
  <c r="B5" i="7"/>
  <c r="B3" i="7"/>
  <c r="B3" i="8"/>
  <c r="A3" i="8"/>
  <c r="A5" i="6"/>
  <c r="J23" i="8"/>
  <c r="J17" i="8"/>
  <c r="J32" i="8"/>
  <c r="J30" i="8"/>
  <c r="J27" i="8"/>
  <c r="B2" i="8"/>
  <c r="G18" i="3"/>
  <c r="G19" i="3" s="1"/>
  <c r="B2" i="7"/>
  <c r="G26" i="3" l="1"/>
  <c r="I14" i="6" s="1"/>
  <c r="G33" i="3"/>
  <c r="J33" i="8"/>
  <c r="K17" i="7"/>
  <c r="G35" i="3" l="1"/>
  <c r="H31" i="3" s="1"/>
  <c r="G14" i="6"/>
  <c r="E14" i="6"/>
  <c r="B13" i="6"/>
  <c r="H14" i="3" l="1"/>
  <c r="H13" i="3"/>
  <c r="H16" i="3"/>
  <c r="H15" i="3"/>
  <c r="H17" i="3"/>
  <c r="H12" i="3"/>
  <c r="J14" i="6"/>
  <c r="H30" i="3" l="1"/>
  <c r="H32" i="3"/>
  <c r="H29" i="3"/>
  <c r="H25" i="3"/>
  <c r="H24" i="3"/>
  <c r="I15" i="6"/>
  <c r="E15" i="6" l="1"/>
  <c r="G15" i="6"/>
  <c r="J15" i="6"/>
  <c r="I13" i="6" l="1"/>
  <c r="E13" i="6" l="1"/>
  <c r="E16" i="6" s="1"/>
  <c r="G13" i="6"/>
  <c r="G16" i="6" s="1"/>
  <c r="J13" i="6"/>
  <c r="I16" i="6"/>
  <c r="H26" i="3"/>
  <c r="H22" i="3"/>
  <c r="H23" i="3"/>
  <c r="H18" i="3"/>
  <c r="H33" i="3"/>
  <c r="B5" i="3"/>
  <c r="H19" i="3"/>
  <c r="I17" i="6" l="1"/>
  <c r="H35" i="3"/>
  <c r="J16" i="6"/>
  <c r="B4" i="7"/>
  <c r="G18" i="6"/>
  <c r="E17" i="6" l="1"/>
  <c r="G17" i="6" l="1"/>
  <c r="E19" i="6"/>
  <c r="G19" i="6" s="1"/>
  <c r="E18" i="6"/>
</calcChain>
</file>

<file path=xl/sharedStrings.xml><?xml version="1.0" encoding="utf-8"?>
<sst xmlns="http://schemas.openxmlformats.org/spreadsheetml/2006/main" count="167" uniqueCount="139">
  <si>
    <t>Unidade</t>
  </si>
  <si>
    <t>Quantidade</t>
  </si>
  <si>
    <t>1.1</t>
  </si>
  <si>
    <t>ITEM</t>
  </si>
  <si>
    <t>FONTE</t>
  </si>
  <si>
    <t>OBRA:</t>
  </si>
  <si>
    <t>Valor Total:</t>
  </si>
  <si>
    <t>ITENS DE SERVIÇO</t>
  </si>
  <si>
    <t>Preço Unitário Com BDI (R$)</t>
  </si>
  <si>
    <t>Preço Total Com BDI (R$)</t>
  </si>
  <si>
    <t>TOTAL DO ITEM</t>
  </si>
  <si>
    <t>2.1</t>
  </si>
  <si>
    <t>%</t>
  </si>
  <si>
    <t>3.1</t>
  </si>
  <si>
    <t>DISCRIMINAÇÃO</t>
  </si>
  <si>
    <t>TOTAL</t>
  </si>
  <si>
    <t>MÊS 01</t>
  </si>
  <si>
    <t>MÊS 02</t>
  </si>
  <si>
    <t>R$</t>
  </si>
  <si>
    <t>VALOR DA OBRA</t>
  </si>
  <si>
    <t xml:space="preserve">VALOR ACUMULADO </t>
  </si>
  <si>
    <t>PERCENTUAL DA OBRA</t>
  </si>
  <si>
    <t>SOMATÓRIO ACUMULADO %</t>
  </si>
  <si>
    <t>TOTAL GERAL</t>
  </si>
  <si>
    <t>2.2</t>
  </si>
  <si>
    <t>Razão Social:</t>
  </si>
  <si>
    <t>CNPJ/MF:</t>
  </si>
  <si>
    <t>Siglas</t>
  </si>
  <si>
    <t>% Adotado</t>
  </si>
  <si>
    <t>CP</t>
  </si>
  <si>
    <t>ISS</t>
  </si>
  <si>
    <t>BDI PAD</t>
  </si>
  <si>
    <t>AC</t>
  </si>
  <si>
    <t>Risco</t>
  </si>
  <si>
    <t>Despesas Financeiras</t>
  </si>
  <si>
    <t>Lucro</t>
  </si>
  <si>
    <t>R</t>
  </si>
  <si>
    <t>DF</t>
  </si>
  <si>
    <t>L</t>
  </si>
  <si>
    <t>Seguro e Garantia</t>
  </si>
  <si>
    <t>Administração Central</t>
  </si>
  <si>
    <t>Item</t>
  </si>
  <si>
    <t>Descrição Análitica</t>
  </si>
  <si>
    <t>S + G</t>
  </si>
  <si>
    <t>Tributos (impostos: COFINS 3% e  PIS 0,65%)</t>
  </si>
  <si>
    <t>Tributos (ISS)</t>
  </si>
  <si>
    <t>Tributos (Contribuição Previdenciária sobre a Receita Bruta)</t>
  </si>
  <si>
    <t>CPRB</t>
  </si>
  <si>
    <t>FORMULA - ACÓRDÃO TCU 2.622/2013</t>
  </si>
  <si>
    <t>QUADRO DE COMPOSIÇÃO DO BDI</t>
  </si>
  <si>
    <t>BDI COM desoneração (Fórmula Acórdão TCU)</t>
  </si>
  <si>
    <t>Encargos Sociais</t>
  </si>
  <si>
    <t>Instrução de Serviços DG nº 03/2012</t>
  </si>
  <si>
    <t>Sub-Total Grupo B</t>
  </si>
  <si>
    <t>GRUPO A</t>
  </si>
  <si>
    <t>Sub-Total Grupo A</t>
  </si>
  <si>
    <t>GRUPO B</t>
  </si>
  <si>
    <t>Sub-Total Grupo C</t>
  </si>
  <si>
    <t>Sub-Total Grupo D</t>
  </si>
  <si>
    <t>GRUPO C</t>
  </si>
  <si>
    <t>GRUPO D</t>
  </si>
  <si>
    <t>Sub-Total Grupo E</t>
  </si>
  <si>
    <t>GRUPO E</t>
  </si>
  <si>
    <t>PREVIDENCIA SOCIAL</t>
  </si>
  <si>
    <t>FUNDO DE GARANTIA POR TEMPO DE SERVIÇO</t>
  </si>
  <si>
    <t>SALARIO EDUCAÇÃO</t>
  </si>
  <si>
    <t>SERVIÇO DA INDUSTRIA - SESI</t>
  </si>
  <si>
    <t>SERVIÇO NACIONAL DE APRENDIZAGEM INDUSTRIAL</t>
  </si>
  <si>
    <t>SERVIÇO DE APOIO A PEQUENA E MEDIA EMPRESA</t>
  </si>
  <si>
    <t>INSTITUTO NACIONAL DE COLONIZAÇÃO E REFORMA AGRATIA - INCRA</t>
  </si>
  <si>
    <t>SEGURO CONTRA OS ACIDENTES DE TRABALHO</t>
  </si>
  <si>
    <t>SERVIÇO SOCIAL DA INDUSTRIA DA CONSTRUÇÃO E DO MOBILIARIO - SECONCI</t>
  </si>
  <si>
    <t>REPOUSO SEMANAL E FERIADOS</t>
  </si>
  <si>
    <t>AUXILIO - ENFERMIDADE</t>
  </si>
  <si>
    <t>LICENÇA PATERNIDADE</t>
  </si>
  <si>
    <t>13º SALARIO</t>
  </si>
  <si>
    <t>DIAS DE CHUVA, FALTAS, JUSTIFICATIVAS, ACIDENTES DE TRABALHO, OUTRAS PARALIZAÇÕES</t>
  </si>
  <si>
    <t>DEPOSITO POR DESPEDIDA INJUSTA</t>
  </si>
  <si>
    <t xml:space="preserve">AVISO PREVIO INDENIZADO </t>
  </si>
  <si>
    <t>FÉRIAS INDENIZADAS</t>
  </si>
  <si>
    <t>REINCIDENCIA DO GRUPO (A) SOBRE O GRUPO (B)</t>
  </si>
  <si>
    <t>REINCIDENCIA DO FGTS SOBRE O AVISO PREVIO</t>
  </si>
  <si>
    <t>ENCARGOS INTERSINDICAIS</t>
  </si>
  <si>
    <t>DEMOSTRATIVO DA TAXA DE ENCARGOS SOCIAIS</t>
  </si>
  <si>
    <t>CE nº</t>
  </si>
  <si>
    <t xml:space="preserve">PLANILHA QUANTITATIVA E ORÇAMENTÁRIA </t>
  </si>
  <si>
    <t>2.3</t>
  </si>
  <si>
    <t>2.4</t>
  </si>
  <si>
    <t>3.2</t>
  </si>
  <si>
    <t>PERÍODO EM MESES</t>
  </si>
  <si>
    <t>XXXXXXXXXXXXXXXXX</t>
  </si>
  <si>
    <t>3.3</t>
  </si>
  <si>
    <t>CRONOGRAMA FÍSICO-FINANCEIRO</t>
  </si>
  <si>
    <t>XX/2026/PMMG</t>
  </si>
  <si>
    <t>M2</t>
  </si>
  <si>
    <t>M3</t>
  </si>
  <si>
    <t>M</t>
  </si>
  <si>
    <t>Composição 15</t>
  </si>
  <si>
    <t>TUBULAÇÃO</t>
  </si>
  <si>
    <t>1.2</t>
  </si>
  <si>
    <t>1.3</t>
  </si>
  <si>
    <t>1.4</t>
  </si>
  <si>
    <t>1.5</t>
  </si>
  <si>
    <t>1.6</t>
  </si>
  <si>
    <t>1.7</t>
  </si>
  <si>
    <t>SICRO 2003834</t>
  </si>
  <si>
    <t>SINAPI 95569</t>
  </si>
  <si>
    <t>SINAPI 104515</t>
  </si>
  <si>
    <t>Composição 17</t>
  </si>
  <si>
    <t>SICRO 2003767</t>
  </si>
  <si>
    <t>SINAPI 90781</t>
  </si>
  <si>
    <t>SINAPI 88253</t>
  </si>
  <si>
    <t>Tubo de concreto PA1 comercial para drenagem - D = 1,20 m - fornecimento e instalação</t>
  </si>
  <si>
    <t>m</t>
  </si>
  <si>
    <t>TUBO DE CONCRETO (SIMPLES) PARA REDES COLETORAS DE ÁGUAS PLUVIAIS, DIÂMETRO DE 500 MM, JUNTA RÍGIDA, INSTALADO EM LOCAL COM BAIXO NÍVEL DE INTERFERÊNCIAS - FORNECIMENTO E ASSENTAMENTO. AF_03/2024</t>
  </si>
  <si>
    <t>APLICAÇÃO DE MANTA GEOTÊXTIL NAS JUNTAS RÍGIDAS DE ADUELAS PRÉ-MOLDADAS DE CONCRETO ARMADO. AF_01/2023</t>
  </si>
  <si>
    <t>ESPALHAMENTO E COMPACTAÇÃO DE BASE DE SEIXO ROLADO</t>
  </si>
  <si>
    <t>Lastro de areia comercial - espalhamento manual</t>
  </si>
  <si>
    <t>TOPOGRAFO COM ENCARGOS COMPLEMENTARES</t>
  </si>
  <si>
    <t>H</t>
  </si>
  <si>
    <t>AUXILIAR DE TOPÓGRAFO COM ENCARGOS COMPLEMENTARES</t>
  </si>
  <si>
    <t>CAIXAS DE PASSAGEM</t>
  </si>
  <si>
    <t>3.4</t>
  </si>
  <si>
    <t>SINAPI 89470</t>
  </si>
  <si>
    <t>SINAPI 94990</t>
  </si>
  <si>
    <t>SINAPI 95240</t>
  </si>
  <si>
    <t>ALVENARIA DE BLOCOS DE CONCRETO ESTRUTURAL 14X19X39 CM (ESPESSURA 14 CM), FBK = 4,5 MPA, UTILIZANDO COLHER DE PEDREIRO. AF_10/2022</t>
  </si>
  <si>
    <t>EXECUÇÃO DE PASSEIO (CALÇADA) OU PISO DE CONCRETO COM CONCRETO MOLDADO IN LOCO, FEITO EM OBRA, ACABAMENTO CONVENCIONAL, NÃO ARMADO. AF_08/2022</t>
  </si>
  <si>
    <t>TAMPA DE CONCCRETO ARMADO PARA CAIXAS DE PASSAGEM PLUVIAL</t>
  </si>
  <si>
    <t xml:space="preserve">UN </t>
  </si>
  <si>
    <t>LASTRO DE CONCRETO MAGRO, APLICADO EM PISOS, LAJES SOBRE SOLO OU RADIERS, ESPESSURA DE 3 CM. AF_01/2024</t>
  </si>
  <si>
    <t>ALAS</t>
  </si>
  <si>
    <t>SINAPI 102736</t>
  </si>
  <si>
    <t>SINAPI 92269</t>
  </si>
  <si>
    <t>SINAPI 102729</t>
  </si>
  <si>
    <t>CONCRETAGEM DE BOCA PARA BUEIRO, FCK = 20 MPA, COM USO DE BOMBA - LANÇAMENTO, ADENSAMENTO E ACABAMENTO. AF_07/2021</t>
  </si>
  <si>
    <t>FABRICAÇÃO DE FÔRMA PARA PILARES E ESTRUTURAS SIMILARES, EM MADEIRA SERRADA, E=25 MM. AF_09/2020</t>
  </si>
  <si>
    <t>ARMAÇÃO DE MURO ALA E MURO TESTA UTILIZANDO AÇO CA-50 DE 8 MM - MONTAGEM. AF_07/2021</t>
  </si>
  <si>
    <t>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</si>
</sst>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&quot;R$&quot;\ #,##0.00"/>
    <numFmt numFmtId="165" formatCode="_(* #,##0.00_);_(* \(#,##0.00\);_(* &quot;-&quot;??_);_(@_)"/>
    <numFmt numFmtId="166" formatCode="_-&quot;R$&quot;* #,##0.00_-;\-&quot;R$&quot;* #,##0.00_-;_-&quot;R$&quot;* &quot;-&quot;??_-;_-@_-"/>
    <numFmt numFmtId="167" formatCode="_-* #,##0.00_-;\-* #,##0.00_-;_-* \-??_-;_-@_-"/>
    <numFmt numFmtId="168" formatCode="_(* #,##0.00_);_(* \(#,##0.00\);_(* \-??_);_(@_)"/>
    <numFmt numFmtId="169" formatCode="_-&quot;R$ &quot;* #,##0.00_-;&quot;-R$ &quot;* #,##0.00_-;_-&quot;R$ &quot;* \-??_-;_-@_-"/>
    <numFmt numFmtId="170" formatCode="00\.000\.000\/0000\-00"/>
  </numFmts>
  <fonts count="38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8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1"/>
      <color theme="1"/>
      <name val="Arial"/>
      <family val="2"/>
    </font>
    <font>
      <sz val="8"/>
      <name val="Calibri"/>
      <family val="2"/>
      <scheme val="minor"/>
    </font>
    <font>
      <b/>
      <sz val="12"/>
      <color theme="1"/>
      <name val="Arial"/>
      <family val="2"/>
    </font>
    <font>
      <sz val="11"/>
      <color rgb="FF000000"/>
      <name val="Calibri"/>
      <family val="2"/>
      <charset val="1"/>
    </font>
    <font>
      <u/>
      <sz val="11"/>
      <color theme="10"/>
      <name val="Calibri"/>
      <family val="2"/>
      <charset val="1"/>
    </font>
    <font>
      <b/>
      <sz val="16"/>
      <color theme="1"/>
      <name val="Arial"/>
      <family val="2"/>
    </font>
    <font>
      <sz val="9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b/>
      <sz val="15"/>
      <color indexed="54"/>
      <name val="Calibri"/>
      <family val="2"/>
    </font>
    <font>
      <b/>
      <sz val="13"/>
      <color indexed="54"/>
      <name val="Calibri"/>
      <family val="2"/>
    </font>
    <font>
      <b/>
      <sz val="11"/>
      <color indexed="54"/>
      <name val="Calibri"/>
      <family val="2"/>
    </font>
    <font>
      <sz val="18"/>
      <color indexed="54"/>
      <name val="Calibri Light"/>
      <family val="2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42"/>
      </patternFill>
    </fill>
    <fill>
      <patternFill patternType="solid">
        <fgColor indexed="42"/>
        <bgColor indexed="31"/>
      </patternFill>
    </fill>
    <fill>
      <patternFill patternType="solid">
        <fgColor indexed="26"/>
        <bgColor indexed="9"/>
      </patternFill>
    </fill>
    <fill>
      <patternFill patternType="solid">
        <fgColor indexed="43"/>
        <bgColor indexed="26"/>
      </patternFill>
    </fill>
    <fill>
      <patternFill patternType="solid">
        <fgColor indexed="24"/>
        <bgColor indexed="46"/>
      </patternFill>
    </fill>
    <fill>
      <patternFill patternType="solid">
        <fgColor indexed="22"/>
        <bgColor indexed="44"/>
      </patternFill>
    </fill>
    <fill>
      <patternFill patternType="solid">
        <fgColor indexed="49"/>
        <bgColor indexed="40"/>
      </patternFill>
    </fill>
    <fill>
      <patternFill patternType="solid">
        <fgColor indexed="57"/>
        <bgColor indexed="21"/>
      </patternFill>
    </fill>
    <fill>
      <patternFill patternType="solid">
        <fgColor indexed="9"/>
        <bgColor indexed="41"/>
      </patternFill>
    </fill>
    <fill>
      <patternFill patternType="solid">
        <fgColor indexed="55"/>
        <bgColor indexed="46"/>
      </patternFill>
    </fill>
    <fill>
      <patternFill patternType="solid">
        <fgColor indexed="53"/>
        <bgColor indexed="52"/>
      </patternFill>
    </fill>
    <fill>
      <patternFill patternType="solid">
        <fgColor indexed="51"/>
        <bgColor indexed="13"/>
      </patternFill>
    </fill>
    <fill>
      <patternFill patternType="solid">
        <fgColor indexed="62"/>
        <bgColor indexed="56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44"/>
      </left>
      <right style="thin">
        <color indexed="44"/>
      </right>
      <top style="thin">
        <color indexed="44"/>
      </top>
      <bottom style="thin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4"/>
      </bottom>
      <diagonal/>
    </border>
    <border>
      <left/>
      <right/>
      <top/>
      <bottom style="medium">
        <color indexed="2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</borders>
  <cellStyleXfs count="66">
    <xf numFmtId="0" fontId="0" fillId="0" borderId="0"/>
    <xf numFmtId="0" fontId="10" fillId="0" borderId="0"/>
    <xf numFmtId="0" fontId="9" fillId="0" borderId="0"/>
    <xf numFmtId="165" fontId="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17" fillId="0" borderId="0"/>
    <xf numFmtId="0" fontId="18" fillId="0" borderId="0" applyNumberFormat="0" applyFill="0" applyBorder="0" applyAlignment="0" applyProtection="0"/>
    <xf numFmtId="166" fontId="17" fillId="0" borderId="0" applyFont="0" applyFill="0" applyBorder="0" applyAlignment="0" applyProtection="0"/>
    <xf numFmtId="0" fontId="21" fillId="3" borderId="0" applyNumberFormat="0" applyBorder="0" applyAlignment="0" applyProtection="0"/>
    <xf numFmtId="0" fontId="21" fillId="4" borderId="0" applyNumberFormat="0" applyBorder="0" applyAlignment="0" applyProtection="0"/>
    <xf numFmtId="0" fontId="21" fillId="5" borderId="0" applyNumberFormat="0" applyBorder="0" applyAlignment="0" applyProtection="0"/>
    <xf numFmtId="0" fontId="21" fillId="6" borderId="0" applyNumberFormat="0" applyBorder="0" applyAlignment="0" applyProtection="0"/>
    <xf numFmtId="0" fontId="21" fillId="5" borderId="0" applyNumberFormat="0" applyBorder="0" applyAlignment="0" applyProtection="0"/>
    <xf numFmtId="0" fontId="21" fillId="6" borderId="0" applyNumberFormat="0" applyBorder="0" applyAlignment="0" applyProtection="0"/>
    <xf numFmtId="0" fontId="21" fillId="3" borderId="0" applyNumberFormat="0" applyBorder="0" applyAlignment="0" applyProtection="0"/>
    <xf numFmtId="0" fontId="21" fillId="4" borderId="0" applyNumberFormat="0" applyBorder="0" applyAlignment="0" applyProtection="0"/>
    <xf numFmtId="0" fontId="21" fillId="5" borderId="0" applyNumberFormat="0" applyBorder="0" applyAlignment="0" applyProtection="0"/>
    <xf numFmtId="0" fontId="21" fillId="7" borderId="0" applyNumberFormat="0" applyBorder="0" applyAlignment="0" applyProtection="0"/>
    <xf numFmtId="0" fontId="21" fillId="8" borderId="0" applyNumberFormat="0" applyBorder="0" applyAlignment="0" applyProtection="0"/>
    <xf numFmtId="0" fontId="21" fillId="7" borderId="0" applyNumberFormat="0" applyBorder="0" applyAlignment="0" applyProtection="0"/>
    <xf numFmtId="0" fontId="22" fillId="8" borderId="0" applyNumberFormat="0" applyBorder="0" applyAlignment="0" applyProtection="0"/>
    <xf numFmtId="0" fontId="22" fillId="4" borderId="0" applyNumberFormat="0" applyBorder="0" applyAlignment="0" applyProtection="0"/>
    <xf numFmtId="0" fontId="22" fillId="9" borderId="0" applyNumberFormat="0" applyBorder="0" applyAlignment="0" applyProtection="0"/>
    <xf numFmtId="0" fontId="22" fillId="7" borderId="0" applyNumberFormat="0" applyBorder="0" applyAlignment="0" applyProtection="0"/>
    <xf numFmtId="0" fontId="22" fillId="10" borderId="0" applyNumberFormat="0" applyBorder="0" applyAlignment="0" applyProtection="0"/>
    <xf numFmtId="0" fontId="22" fillId="11" borderId="0" applyNumberFormat="0" applyBorder="0" applyAlignment="0" applyProtection="0"/>
    <xf numFmtId="0" fontId="23" fillId="3" borderId="0" applyNumberFormat="0" applyBorder="0" applyAlignment="0" applyProtection="0"/>
    <xf numFmtId="0" fontId="24" fillId="12" borderId="8" applyNumberFormat="0" applyAlignment="0" applyProtection="0"/>
    <xf numFmtId="0" fontId="25" fillId="13" borderId="9" applyNumberFormat="0" applyAlignment="0" applyProtection="0"/>
    <xf numFmtId="0" fontId="26" fillId="0" borderId="10" applyNumberFormat="0" applyFill="0" applyAlignment="0" applyProtection="0"/>
    <xf numFmtId="0" fontId="22" fillId="10" borderId="0" applyNumberFormat="0" applyBorder="0" applyAlignment="0" applyProtection="0"/>
    <xf numFmtId="0" fontId="22" fillId="14" borderId="0" applyNumberFormat="0" applyBorder="0" applyAlignment="0" applyProtection="0"/>
    <xf numFmtId="0" fontId="22" fillId="13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1" borderId="0" applyNumberFormat="0" applyBorder="0" applyAlignment="0" applyProtection="0"/>
    <xf numFmtId="0" fontId="27" fillId="4" borderId="8" applyNumberFormat="0" applyAlignment="0" applyProtection="0"/>
    <xf numFmtId="169" fontId="9" fillId="0" borderId="0" applyFill="0" applyBorder="0" applyAlignment="0" applyProtection="0"/>
    <xf numFmtId="0" fontId="9" fillId="0" borderId="0"/>
    <xf numFmtId="0" fontId="21" fillId="0" borderId="0"/>
    <xf numFmtId="0" fontId="9" fillId="6" borderId="11" applyNumberFormat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0" fontId="28" fillId="12" borderId="12" applyNumberFormat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2" fillId="0" borderId="13" applyNumberFormat="0" applyFill="0" applyAlignment="0" applyProtection="0"/>
    <xf numFmtId="0" fontId="33" fillId="0" borderId="14" applyNumberFormat="0" applyFill="0" applyAlignment="0" applyProtection="0"/>
    <xf numFmtId="0" fontId="34" fillId="0" borderId="15" applyNumberFormat="0" applyFill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1" fillId="0" borderId="16" applyNumberFormat="0" applyFill="0" applyAlignment="0" applyProtection="0"/>
    <xf numFmtId="168" fontId="9" fillId="0" borderId="0" applyFill="0" applyBorder="0" applyAlignment="0" applyProtection="0"/>
    <xf numFmtId="167" fontId="9" fillId="0" borderId="0" applyFill="0" applyBorder="0" applyAlignment="0" applyProtection="0"/>
    <xf numFmtId="43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0" fillId="0" borderId="0" applyFont="0" applyFill="0" applyBorder="0" applyAlignment="0" applyProtection="0"/>
    <xf numFmtId="0" fontId="9" fillId="0" borderId="0"/>
    <xf numFmtId="0" fontId="9" fillId="0" borderId="0"/>
    <xf numFmtId="165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37" fillId="0" borderId="0"/>
  </cellStyleXfs>
  <cellXfs count="180">
    <xf numFmtId="0" fontId="0" fillId="0" borderId="0" xfId="0"/>
    <xf numFmtId="4" fontId="1" fillId="0" borderId="1" xfId="0" applyNumberFormat="1" applyFont="1" applyBorder="1" applyAlignment="1">
      <alignment horizontal="center" vertical="center"/>
    </xf>
    <xf numFmtId="4" fontId="1" fillId="0" borderId="1" xfId="0" applyNumberFormat="1" applyFont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2" fontId="0" fillId="0" borderId="0" xfId="0" applyNumberFormat="1" applyAlignment="1">
      <alignment vertical="center"/>
    </xf>
    <xf numFmtId="0" fontId="20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9" fontId="9" fillId="0" borderId="1" xfId="0" applyNumberFormat="1" applyFont="1" applyBorder="1" applyAlignment="1">
      <alignment horizontal="center" vertical="center"/>
    </xf>
    <xf numFmtId="4" fontId="16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18" borderId="1" xfId="0" applyFont="1" applyFill="1" applyBorder="1" applyAlignment="1">
      <alignment horizontal="right" vertical="center"/>
    </xf>
    <xf numFmtId="0" fontId="9" fillId="0" borderId="20" xfId="40" applyBorder="1" applyAlignment="1">
      <alignment horizontal="center" vertical="center"/>
    </xf>
    <xf numFmtId="10" fontId="9" fillId="0" borderId="20" xfId="40" applyNumberFormat="1" applyBorder="1" applyAlignment="1" applyProtection="1">
      <alignment horizontal="center" vertical="center"/>
      <protection locked="0"/>
    </xf>
    <xf numFmtId="10" fontId="9" fillId="0" borderId="20" xfId="40" applyNumberFormat="1" applyBorder="1" applyAlignment="1">
      <alignment horizontal="center" vertical="center"/>
    </xf>
    <xf numFmtId="0" fontId="11" fillId="0" borderId="31" xfId="40" applyFont="1" applyBorder="1" applyAlignment="1">
      <alignment horizontal="center" vertical="center" wrapText="1"/>
    </xf>
    <xf numFmtId="10" fontId="11" fillId="0" borderId="31" xfId="4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2" fontId="11" fillId="0" borderId="29" xfId="40" applyNumberFormat="1" applyFont="1" applyBorder="1" applyAlignment="1">
      <alignment horizontal="center" vertical="center"/>
    </xf>
    <xf numFmtId="2" fontId="9" fillId="0" borderId="29" xfId="40" applyNumberFormat="1" applyBorder="1" applyAlignment="1">
      <alignment horizontal="center" vertical="center"/>
    </xf>
    <xf numFmtId="2" fontId="16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1" xfId="59" applyFont="1" applyBorder="1" applyAlignment="1">
      <alignment horizontal="left" vertical="center" wrapText="1"/>
    </xf>
    <xf numFmtId="0" fontId="7" fillId="0" borderId="1" xfId="59" applyFont="1" applyBorder="1" applyAlignment="1">
      <alignment horizontal="center" vertical="center"/>
    </xf>
    <xf numFmtId="0" fontId="7" fillId="0" borderId="1" xfId="59" applyFont="1" applyBorder="1" applyAlignment="1">
      <alignment horizontal="center" vertical="center" wrapText="1"/>
    </xf>
    <xf numFmtId="0" fontId="7" fillId="0" borderId="1" xfId="6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4" fontId="7" fillId="0" borderId="1" xfId="58" applyNumberFormat="1" applyFont="1" applyFill="1" applyBorder="1" applyAlignment="1">
      <alignment horizontal="center" vertical="center"/>
    </xf>
    <xf numFmtId="4" fontId="3" fillId="17" borderId="1" xfId="6" applyNumberFormat="1" applyFont="1" applyFill="1" applyBorder="1" applyAlignment="1">
      <alignment horizontal="center" vertical="center"/>
    </xf>
    <xf numFmtId="2" fontId="3" fillId="17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2" fontId="7" fillId="0" borderId="1" xfId="57" applyNumberFormat="1" applyFont="1" applyFill="1" applyBorder="1" applyAlignment="1">
      <alignment horizontal="center" vertical="center"/>
    </xf>
    <xf numFmtId="0" fontId="11" fillId="2" borderId="23" xfId="40" applyFont="1" applyFill="1" applyBorder="1" applyAlignment="1">
      <alignment horizontal="center" vertical="center" wrapText="1"/>
    </xf>
    <xf numFmtId="2" fontId="11" fillId="2" borderId="29" xfId="40" applyNumberFormat="1" applyFont="1" applyFill="1" applyBorder="1" applyAlignment="1">
      <alignment horizontal="center" vertical="center"/>
    </xf>
    <xf numFmtId="2" fontId="11" fillId="2" borderId="30" xfId="40" applyNumberFormat="1" applyFont="1" applyFill="1" applyBorder="1" applyAlignment="1">
      <alignment horizontal="center" vertical="center"/>
    </xf>
    <xf numFmtId="4" fontId="16" fillId="19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1" fillId="2" borderId="23" xfId="40" applyFont="1" applyFill="1" applyBorder="1" applyAlignment="1">
      <alignment horizontal="center" vertical="center"/>
    </xf>
    <xf numFmtId="4" fontId="11" fillId="2" borderId="23" xfId="40" applyNumberFormat="1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1" fillId="17" borderId="2" xfId="0" applyFont="1" applyFill="1" applyBorder="1" applyAlignment="1">
      <alignment horizontal="right" vertical="center" wrapText="1"/>
    </xf>
    <xf numFmtId="0" fontId="11" fillId="17" borderId="3" xfId="0" applyFont="1" applyFill="1" applyBorder="1" applyAlignment="1">
      <alignment horizontal="right" vertical="center" wrapText="1"/>
    </xf>
    <xf numFmtId="0" fontId="11" fillId="17" borderId="4" xfId="0" applyFont="1" applyFill="1" applyBorder="1" applyAlignment="1">
      <alignment horizontal="right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6" fillId="19" borderId="1" xfId="0" applyFont="1" applyFill="1" applyBorder="1" applyAlignment="1">
      <alignment horizontal="right" vertical="center"/>
    </xf>
    <xf numFmtId="0" fontId="7" fillId="0" borderId="1" xfId="0" applyFont="1" applyBorder="1" applyAlignment="1">
      <alignment horizontal="left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24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164" fontId="1" fillId="0" borderId="1" xfId="0" applyNumberFormat="1" applyFont="1" applyBorder="1" applyAlignment="1">
      <alignment horizontal="left" vertical="center"/>
    </xf>
    <xf numFmtId="170" fontId="4" fillId="0" borderId="1" xfId="5" applyNumberFormat="1" applyFont="1" applyBorder="1" applyAlignment="1">
      <alignment horizontal="left" vertical="center"/>
    </xf>
    <xf numFmtId="0" fontId="1" fillId="0" borderId="1" xfId="5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4" fontId="11" fillId="0" borderId="2" xfId="0" applyNumberFormat="1" applyFont="1" applyBorder="1" applyAlignment="1">
      <alignment horizontal="center" vertical="center"/>
    </xf>
    <xf numFmtId="4" fontId="11" fillId="0" borderId="4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17" fontId="9" fillId="0" borderId="1" xfId="0" applyNumberFormat="1" applyFont="1" applyBorder="1" applyAlignment="1">
      <alignment horizontal="left" vertical="center" wrapText="1"/>
    </xf>
    <xf numFmtId="164" fontId="9" fillId="0" borderId="1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16" fillId="2" borderId="6" xfId="0" applyFont="1" applyFill="1" applyBorder="1" applyAlignment="1">
      <alignment horizontal="center" vertical="center"/>
    </xf>
    <xf numFmtId="0" fontId="16" fillId="2" borderId="28" xfId="0" applyFont="1" applyFill="1" applyBorder="1" applyAlignment="1">
      <alignment horizontal="center" vertical="center"/>
    </xf>
    <xf numFmtId="0" fontId="16" fillId="2" borderId="5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170" fontId="4" fillId="0" borderId="1" xfId="0" applyNumberFormat="1" applyFont="1" applyBorder="1" applyAlignment="1">
      <alignment horizontal="left" vertical="center" wrapText="1"/>
    </xf>
    <xf numFmtId="0" fontId="14" fillId="2" borderId="2" xfId="0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/>
    </xf>
    <xf numFmtId="4" fontId="3" fillId="0" borderId="2" xfId="0" applyNumberFormat="1" applyFont="1" applyBorder="1" applyAlignment="1">
      <alignment horizontal="center" vertical="center"/>
    </xf>
    <xf numFmtId="4" fontId="3" fillId="0" borderId="4" xfId="0" applyNumberFormat="1" applyFont="1" applyBorder="1" applyAlignment="1">
      <alignment horizontal="center" vertical="center"/>
    </xf>
    <xf numFmtId="2" fontId="11" fillId="0" borderId="2" xfId="0" applyNumberFormat="1" applyFont="1" applyBorder="1" applyAlignment="1">
      <alignment horizontal="center" vertical="center"/>
    </xf>
    <xf numFmtId="2" fontId="11" fillId="0" borderId="4" xfId="0" applyNumberFormat="1" applyFont="1" applyBorder="1" applyAlignment="1">
      <alignment horizontal="center" vertical="center"/>
    </xf>
    <xf numFmtId="2" fontId="11" fillId="0" borderId="2" xfId="5" applyNumberFormat="1" applyFont="1" applyBorder="1" applyAlignment="1">
      <alignment horizontal="center" vertical="center"/>
    </xf>
    <xf numFmtId="2" fontId="11" fillId="0" borderId="4" xfId="5" applyNumberFormat="1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3" fillId="2" borderId="25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4" fontId="13" fillId="2" borderId="7" xfId="0" applyNumberFormat="1" applyFont="1" applyFill="1" applyBorder="1" applyAlignment="1">
      <alignment horizontal="center" vertical="center"/>
    </xf>
    <xf numFmtId="4" fontId="13" fillId="2" borderId="17" xfId="0" applyNumberFormat="1" applyFont="1" applyFill="1" applyBorder="1" applyAlignment="1">
      <alignment horizontal="center" vertical="center"/>
    </xf>
    <xf numFmtId="4" fontId="13" fillId="2" borderId="18" xfId="0" applyNumberFormat="1" applyFont="1" applyFill="1" applyBorder="1" applyAlignment="1">
      <alignment horizontal="center" vertical="center"/>
    </xf>
    <xf numFmtId="4" fontId="13" fillId="2" borderId="19" xfId="0" applyNumberFormat="1" applyFont="1" applyFill="1" applyBorder="1" applyAlignment="1">
      <alignment horizontal="center" vertical="center"/>
    </xf>
    <xf numFmtId="4" fontId="13" fillId="2" borderId="6" xfId="0" applyNumberFormat="1" applyFont="1" applyFill="1" applyBorder="1" applyAlignment="1">
      <alignment horizontal="center" vertical="center"/>
    </xf>
    <xf numFmtId="4" fontId="13" fillId="2" borderId="5" xfId="0" applyNumberFormat="1" applyFont="1" applyFill="1" applyBorder="1" applyAlignment="1">
      <alignment horizontal="center" vertical="center"/>
    </xf>
    <xf numFmtId="0" fontId="9" fillId="0" borderId="2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4" fillId="0" borderId="29" xfId="40" applyFont="1" applyBorder="1" applyAlignment="1">
      <alignment horizontal="center" vertical="center" wrapText="1"/>
    </xf>
    <xf numFmtId="0" fontId="4" fillId="0" borderId="20" xfId="40" applyFont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6" fillId="0" borderId="1" xfId="0" applyFont="1" applyBorder="1" applyAlignment="1">
      <alignment horizontal="center"/>
    </xf>
    <xf numFmtId="0" fontId="3" fillId="0" borderId="30" xfId="40" applyFont="1" applyBorder="1" applyAlignment="1">
      <alignment horizontal="center" vertical="center" wrapText="1"/>
    </xf>
    <xf numFmtId="0" fontId="3" fillId="0" borderId="31" xfId="40" applyFont="1" applyBorder="1" applyAlignment="1">
      <alignment horizontal="center" vertical="center" wrapText="1"/>
    </xf>
    <xf numFmtId="170" fontId="4" fillId="18" borderId="2" xfId="0" applyNumberFormat="1" applyFont="1" applyFill="1" applyBorder="1" applyAlignment="1">
      <alignment horizontal="left" vertical="center"/>
    </xf>
    <xf numFmtId="170" fontId="4" fillId="18" borderId="3" xfId="0" applyNumberFormat="1" applyFont="1" applyFill="1" applyBorder="1" applyAlignment="1">
      <alignment horizontal="left" vertical="center"/>
    </xf>
    <xf numFmtId="170" fontId="4" fillId="18" borderId="4" xfId="0" applyNumberFormat="1" applyFont="1" applyFill="1" applyBorder="1" applyAlignment="1">
      <alignment horizontal="left" vertical="center"/>
    </xf>
    <xf numFmtId="0" fontId="19" fillId="18" borderId="2" xfId="0" applyFont="1" applyFill="1" applyBorder="1" applyAlignment="1">
      <alignment horizontal="center" vertical="center"/>
    </xf>
    <xf numFmtId="0" fontId="19" fillId="18" borderId="3" xfId="0" applyFont="1" applyFill="1" applyBorder="1" applyAlignment="1">
      <alignment horizontal="center" vertical="center"/>
    </xf>
    <xf numFmtId="0" fontId="19" fillId="18" borderId="4" xfId="0" applyFont="1" applyFill="1" applyBorder="1" applyAlignment="1">
      <alignment horizontal="center" vertical="center"/>
    </xf>
    <xf numFmtId="0" fontId="11" fillId="2" borderId="21" xfId="40" applyFont="1" applyFill="1" applyBorder="1" applyAlignment="1">
      <alignment horizontal="center" vertical="center"/>
    </xf>
    <xf numFmtId="0" fontId="11" fillId="2" borderId="22" xfId="40" applyFont="1" applyFill="1" applyBorder="1" applyAlignment="1">
      <alignment horizontal="center" vertical="center"/>
    </xf>
    <xf numFmtId="0" fontId="19" fillId="2" borderId="2" xfId="0" applyFont="1" applyFill="1" applyBorder="1" applyAlignment="1">
      <alignment horizontal="center" vertical="center"/>
    </xf>
    <xf numFmtId="0" fontId="19" fillId="2" borderId="3" xfId="0" applyFont="1" applyFill="1" applyBorder="1" applyAlignment="1">
      <alignment horizontal="center" vertical="center"/>
    </xf>
    <xf numFmtId="0" fontId="19" fillId="2" borderId="4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18" borderId="2" xfId="0" applyFont="1" applyFill="1" applyBorder="1" applyAlignment="1">
      <alignment horizontal="left" vertical="center"/>
    </xf>
    <xf numFmtId="0" fontId="4" fillId="18" borderId="3" xfId="0" applyFont="1" applyFill="1" applyBorder="1" applyAlignment="1">
      <alignment horizontal="left" vertical="center"/>
    </xf>
    <xf numFmtId="0" fontId="4" fillId="18" borderId="4" xfId="0" applyFont="1" applyFill="1" applyBorder="1" applyAlignment="1">
      <alignment horizontal="left" vertical="center"/>
    </xf>
    <xf numFmtId="164" fontId="4" fillId="18" borderId="2" xfId="0" applyNumberFormat="1" applyFont="1" applyFill="1" applyBorder="1" applyAlignment="1">
      <alignment horizontal="left" vertical="center"/>
    </xf>
    <xf numFmtId="164" fontId="4" fillId="18" borderId="3" xfId="0" applyNumberFormat="1" applyFont="1" applyFill="1" applyBorder="1" applyAlignment="1">
      <alignment horizontal="left" vertical="center"/>
    </xf>
    <xf numFmtId="164" fontId="4" fillId="18" borderId="4" xfId="0" applyNumberFormat="1" applyFont="1" applyFill="1" applyBorder="1" applyAlignment="1">
      <alignment horizontal="left" vertical="center"/>
    </xf>
    <xf numFmtId="3" fontId="4" fillId="18" borderId="2" xfId="0" applyNumberFormat="1" applyFont="1" applyFill="1" applyBorder="1" applyAlignment="1">
      <alignment horizontal="left" vertical="center"/>
    </xf>
    <xf numFmtId="3" fontId="4" fillId="18" borderId="3" xfId="0" applyNumberFormat="1" applyFont="1" applyFill="1" applyBorder="1" applyAlignment="1">
      <alignment horizontal="left" vertical="center"/>
    </xf>
    <xf numFmtId="3" fontId="4" fillId="18" borderId="4" xfId="0" applyNumberFormat="1" applyFont="1" applyFill="1" applyBorder="1" applyAlignment="1">
      <alignment horizontal="left" vertical="center"/>
    </xf>
    <xf numFmtId="0" fontId="16" fillId="0" borderId="1" xfId="0" applyFont="1" applyBorder="1" applyAlignment="1">
      <alignment horizontal="right" vertical="center"/>
    </xf>
    <xf numFmtId="0" fontId="4" fillId="0" borderId="1" xfId="40" applyFont="1" applyBorder="1" applyAlignment="1">
      <alignment vertical="center" wrapText="1"/>
    </xf>
    <xf numFmtId="0" fontId="3" fillId="2" borderId="1" xfId="40" applyFont="1" applyFill="1" applyBorder="1" applyAlignment="1">
      <alignment horizontal="right" vertical="center" wrapText="1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1" xfId="40" applyFont="1" applyBorder="1" applyAlignment="1">
      <alignment horizontal="right" vertical="center" wrapText="1"/>
    </xf>
    <xf numFmtId="0" fontId="4" fillId="0" borderId="2" xfId="40" applyFont="1" applyBorder="1" applyAlignment="1">
      <alignment vertical="center" wrapText="1"/>
    </xf>
    <xf numFmtId="0" fontId="4" fillId="0" borderId="3" xfId="40" applyFont="1" applyBorder="1" applyAlignment="1">
      <alignment vertical="center" wrapText="1"/>
    </xf>
    <xf numFmtId="0" fontId="4" fillId="0" borderId="4" xfId="40" applyFont="1" applyBorder="1" applyAlignment="1">
      <alignment vertical="center" wrapText="1"/>
    </xf>
    <xf numFmtId="0" fontId="3" fillId="2" borderId="2" xfId="40" applyFont="1" applyFill="1" applyBorder="1" applyAlignment="1">
      <alignment horizontal="right" vertical="center" wrapText="1"/>
    </xf>
    <xf numFmtId="0" fontId="3" fillId="2" borderId="3" xfId="40" applyFont="1" applyFill="1" applyBorder="1" applyAlignment="1">
      <alignment horizontal="right" vertical="center" wrapText="1"/>
    </xf>
    <xf numFmtId="0" fontId="3" fillId="2" borderId="4" xfId="40" applyFont="1" applyFill="1" applyBorder="1" applyAlignment="1">
      <alignment horizontal="right" vertical="center" wrapText="1"/>
    </xf>
    <xf numFmtId="0" fontId="4" fillId="0" borderId="2" xfId="40" applyFont="1" applyBorder="1" applyAlignment="1">
      <alignment horizontal="left" vertical="center" wrapText="1"/>
    </xf>
    <xf numFmtId="0" fontId="4" fillId="0" borderId="3" xfId="40" applyFont="1" applyBorder="1" applyAlignment="1">
      <alignment horizontal="left" vertical="center" wrapText="1"/>
    </xf>
    <xf numFmtId="0" fontId="4" fillId="0" borderId="4" xfId="4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2" borderId="24" xfId="40" applyFont="1" applyFill="1" applyBorder="1" applyAlignment="1">
      <alignment horizontal="right" vertical="center" wrapText="1"/>
    </xf>
    <xf numFmtId="0" fontId="11" fillId="2" borderId="7" xfId="40" applyFont="1" applyFill="1" applyBorder="1" applyAlignment="1">
      <alignment horizontal="center" vertical="center"/>
    </xf>
    <xf numFmtId="0" fontId="11" fillId="2" borderId="27" xfId="40" applyFont="1" applyFill="1" applyBorder="1" applyAlignment="1">
      <alignment horizontal="center" vertical="center"/>
    </xf>
    <xf numFmtId="0" fontId="11" fillId="2" borderId="32" xfId="40" applyFont="1" applyFill="1" applyBorder="1" applyAlignment="1">
      <alignment horizontal="center" vertical="center"/>
    </xf>
    <xf numFmtId="170" fontId="4" fillId="18" borderId="1" xfId="0" applyNumberFormat="1" applyFont="1" applyFill="1" applyBorder="1" applyAlignment="1">
      <alignment horizontal="left" vertical="center"/>
    </xf>
    <xf numFmtId="0" fontId="19" fillId="18" borderId="1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3" fontId="4" fillId="18" borderId="1" xfId="0" applyNumberFormat="1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</cellXfs>
  <cellStyles count="66">
    <cellStyle name="20% - Ênfase1 2" xfId="10" xr:uid="{B63FE022-099D-415C-BAAC-361D20D0D048}"/>
    <cellStyle name="20% - Ênfase2 2" xfId="11" xr:uid="{4C746E80-6E9F-41F9-A1A4-7448694C8212}"/>
    <cellStyle name="20% - Ênfase3 2" xfId="12" xr:uid="{C4C0C09F-87C5-4417-B590-3D75558066FE}"/>
    <cellStyle name="20% - Ênfase4 2" xfId="13" xr:uid="{9F6F7F6E-A69C-4291-8017-4AFD07BFEBF4}"/>
    <cellStyle name="20% - Ênfase5 2" xfId="14" xr:uid="{731FB388-C2B4-4656-813E-C97D94F2B5AE}"/>
    <cellStyle name="20% - Ênfase6 2" xfId="15" xr:uid="{7717672D-73DD-4578-BC93-75550195A91A}"/>
    <cellStyle name="40% - Ênfase1 2" xfId="16" xr:uid="{FA34D332-FF3E-4570-AD29-340DC3836081}"/>
    <cellStyle name="40% - Ênfase2 2" xfId="17" xr:uid="{EDEBCB0C-EE88-4115-BE9C-2789AA64B58A}"/>
    <cellStyle name="40% - Ênfase3 2" xfId="18" xr:uid="{D6CE889E-8610-4813-AD30-FFED17C5FD46}"/>
    <cellStyle name="40% - Ênfase4 2" xfId="19" xr:uid="{040195B0-F7A9-4BF8-89D5-E423EE54CF67}"/>
    <cellStyle name="40% - Ênfase5 2" xfId="20" xr:uid="{72A05CA8-B851-4304-8985-724E837160CA}"/>
    <cellStyle name="40% - Ênfase6 2" xfId="21" xr:uid="{B92720CD-2A3E-4263-BD74-3CDF06209704}"/>
    <cellStyle name="60% - Ênfase1 2" xfId="22" xr:uid="{B24AA380-10A6-4724-A449-E7749B9EF195}"/>
    <cellStyle name="60% - Ênfase2 2" xfId="23" xr:uid="{8FFCE8C2-5E80-484A-9EDF-CD7159FBAB68}"/>
    <cellStyle name="60% - Ênfase3 2" xfId="24" xr:uid="{73681480-D647-4A42-9B68-0EEA71B8BC77}"/>
    <cellStyle name="60% - Ênfase4 2" xfId="25" xr:uid="{73FA5618-8226-4A20-8887-389B91304622}"/>
    <cellStyle name="60% - Ênfase5 2" xfId="26" xr:uid="{B0884702-75A8-4669-A664-F09B147C6340}"/>
    <cellStyle name="60% - Ênfase6 2" xfId="27" xr:uid="{CCF6A31D-2032-415C-A19E-5CB88BC2936A}"/>
    <cellStyle name="Bom 2" xfId="28" xr:uid="{4F65DF26-A04D-4C48-AB3A-904B4DA19F91}"/>
    <cellStyle name="Cálculo 2" xfId="29" xr:uid="{5ECD6896-536E-43E7-8706-7A6ABB7B99C5}"/>
    <cellStyle name="Célula de Verificação 2" xfId="30" xr:uid="{78F06E36-E53F-43AA-B49E-469730F4A61D}"/>
    <cellStyle name="Célula Vinculada 2" xfId="31" xr:uid="{19548B43-9FB9-4DC6-A8E4-EAE9369ECDF1}"/>
    <cellStyle name="Ênfase1 2" xfId="32" xr:uid="{57DD23FF-89AD-451E-9334-A1EF68753A6C}"/>
    <cellStyle name="Ênfase2 2" xfId="33" xr:uid="{B3A52FBB-406D-490C-B279-F0311A97EC99}"/>
    <cellStyle name="Ênfase3 2" xfId="34" xr:uid="{48FF9D18-47CF-4296-81C7-CD173DD65F9F}"/>
    <cellStyle name="Ênfase4 2" xfId="35" xr:uid="{12BB9D35-6A49-417F-8E47-6091721321CD}"/>
    <cellStyle name="Ênfase5 2" xfId="36" xr:uid="{F74E03FC-C4CA-446D-9071-4FA18E0A2873}"/>
    <cellStyle name="Ênfase6 2" xfId="37" xr:uid="{EABABD78-CD46-49AA-8C93-7404AB29B737}"/>
    <cellStyle name="Entrada 2" xfId="38" xr:uid="{907BFE23-8C53-4338-BBE8-9B0C3DC4DAC5}"/>
    <cellStyle name="Hiperlink 2" xfId="8" xr:uid="{53965BFD-9CE8-4AAB-87F5-7A46DFE6EAF4}"/>
    <cellStyle name="Moeda" xfId="6" builtinId="4"/>
    <cellStyle name="Moeda 2" xfId="9" xr:uid="{BB576B58-0345-4A7A-ABE9-4C39AA8BEB1A}"/>
    <cellStyle name="Moeda 3" xfId="39" xr:uid="{258C18A9-6CAC-4459-AA07-426208780FE2}"/>
    <cellStyle name="Normal" xfId="0" builtinId="0"/>
    <cellStyle name="Normal 147" xfId="63" xr:uid="{6287C407-1506-449E-BF2D-7C2B09492D18}"/>
    <cellStyle name="Normal 166" xfId="64" xr:uid="{B4C25D08-B044-4E2B-91EE-6F20835EA93D}"/>
    <cellStyle name="Normal 2" xfId="1" xr:uid="{00000000-0005-0000-0000-000001000000}"/>
    <cellStyle name="Normal 2 2" xfId="40" xr:uid="{9E97B4CA-112E-4F6C-A66D-1DF7AB3E78AD}"/>
    <cellStyle name="Normal 2 2 2 2" xfId="59" xr:uid="{3F9FF2F0-0646-4F88-B137-4D45DF5BD1FF}"/>
    <cellStyle name="Normal 3" xfId="7" xr:uid="{1389C250-FEE6-4345-9F92-EC8D8CD23449}"/>
    <cellStyle name="Normal 3 2" xfId="41" xr:uid="{33C7A154-111D-4915-9300-888F9B8B5E32}"/>
    <cellStyle name="Normal 4" xfId="2" xr:uid="{00000000-0005-0000-0000-000003000000}"/>
    <cellStyle name="Normal 4 2" xfId="65" xr:uid="{5D96A535-FB3D-48EC-8A53-184603AE40EC}"/>
    <cellStyle name="Normal 73" xfId="60" xr:uid="{8B4E1332-B7D2-425D-8C00-765F95E3A3D8}"/>
    <cellStyle name="Normal 88" xfId="62" xr:uid="{832B676C-D5EB-4E3A-AA82-DE0356850DED}"/>
    <cellStyle name="Nota 2" xfId="42" xr:uid="{F634C709-FC6E-43B7-A99E-51B47F08877D}"/>
    <cellStyle name="Porcentagem" xfId="5" builtinId="5"/>
    <cellStyle name="Porcentagem 2" xfId="4" xr:uid="{00000000-0005-0000-0000-000009000000}"/>
    <cellStyle name="Porcentagem 2 2" xfId="44" xr:uid="{659C3EDF-576F-4DC8-BF33-263A93A65D79}"/>
    <cellStyle name="Porcentagem 3" xfId="43" xr:uid="{D10C998D-D54B-43D0-91D8-0EDBF79420EA}"/>
    <cellStyle name="Saída 2" xfId="45" xr:uid="{9830EDB8-D2A1-4B39-86AF-6522168D7287}"/>
    <cellStyle name="Texto de Aviso 2" xfId="46" xr:uid="{3C264C9E-6FF7-4497-9A9D-C0830102CF58}"/>
    <cellStyle name="Texto Explicativo 2" xfId="47" xr:uid="{87426F85-626C-4910-B306-E2AC7DFCE9C3}"/>
    <cellStyle name="Título 1 2" xfId="48" xr:uid="{3E759BB4-86D1-4740-9AC0-EA402E6CC50B}"/>
    <cellStyle name="Título 2 2" xfId="49" xr:uid="{3015F956-F65C-4AF6-B029-01BE7E5D348B}"/>
    <cellStyle name="Título 3 2" xfId="50" xr:uid="{3E5746E2-C2CB-408B-92EB-F5A0F2075D61}"/>
    <cellStyle name="Título 4 2" xfId="51" xr:uid="{8376E8BC-F06C-4A16-98A5-104A0E49EBEC}"/>
    <cellStyle name="Título 5" xfId="52" xr:uid="{82A3E16C-0445-40F8-B4D5-E4C5909061C7}"/>
    <cellStyle name="Total 2" xfId="53" xr:uid="{19FD82CE-CD40-4032-AD5C-7B12BDF3F039}"/>
    <cellStyle name="Vírgula 13 2" xfId="61" xr:uid="{FEA6144F-DEE3-48AF-B854-CE6A91A21774}"/>
    <cellStyle name="Vírgula 2" xfId="55" xr:uid="{02457207-E04A-44D4-BFCA-541CB5E6A2AE}"/>
    <cellStyle name="Vírgula 2 2" xfId="3" xr:uid="{00000000-0005-0000-0000-00000A000000}"/>
    <cellStyle name="Vírgula 3" xfId="54" xr:uid="{7AA12E1A-5CF8-4DAD-93CB-DEA8DA4AB97C}"/>
    <cellStyle name="Vírgula 4" xfId="58" xr:uid="{0C22F02E-5ED3-4000-A3B0-333BC4CA39D4}"/>
    <cellStyle name="Vírgula 5 3" xfId="56" xr:uid="{4FE1C497-C589-49F9-AE0F-063FC3EA5219}"/>
    <cellStyle name="Vírgula 6 2 2 2" xfId="57" xr:uid="{6D926F1F-A3B3-404C-B59C-BF612CA5B6B5}"/>
  </cellStyles>
  <dxfs count="1">
    <dxf>
      <font>
        <b/>
        <i val="0"/>
        <condense val="0"/>
        <extend val="0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238126</xdr:colOff>
      <xdr:row>19</xdr:row>
      <xdr:rowOff>9526</xdr:rowOff>
    </xdr:from>
    <xdr:to>
      <xdr:col>9</xdr:col>
      <xdr:colOff>714376</xdr:colOff>
      <xdr:row>22</xdr:row>
      <xdr:rowOff>57286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23E72110-C12C-42A4-8AD4-4C3DC54483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73506" y="8879206"/>
          <a:ext cx="4312920" cy="596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70"/>
  <sheetViews>
    <sheetView tabSelected="1" topLeftCell="A4" zoomScale="84" zoomScaleNormal="84" zoomScaleSheetLayoutView="100" workbookViewId="0">
      <selection activeCell="J25" sqref="J25"/>
    </sheetView>
  </sheetViews>
  <sheetFormatPr defaultColWidth="9.140625" defaultRowHeight="15" x14ac:dyDescent="0.25"/>
  <cols>
    <col min="1" max="1" width="13.42578125" style="7" customWidth="1"/>
    <col min="2" max="2" width="17.42578125" style="7" customWidth="1"/>
    <col min="3" max="3" width="58" style="7" customWidth="1"/>
    <col min="4" max="4" width="8" style="7" customWidth="1"/>
    <col min="5" max="5" width="11.42578125" style="8" customWidth="1"/>
    <col min="6" max="6" width="19.140625" style="8" customWidth="1"/>
    <col min="7" max="7" width="18.140625" style="8" customWidth="1"/>
    <col min="8" max="8" width="11.85546875" style="13" customWidth="1"/>
    <col min="9" max="9" width="10.7109375" style="8" customWidth="1"/>
    <col min="10" max="10" width="11.28515625" style="3" customWidth="1"/>
    <col min="11" max="11" width="11.42578125" style="4" customWidth="1"/>
    <col min="12" max="16384" width="9.140625" style="7"/>
  </cols>
  <sheetData>
    <row r="1" spans="1:11" ht="23.25" x14ac:dyDescent="0.25">
      <c r="A1" s="67" t="s">
        <v>85</v>
      </c>
      <c r="B1" s="67"/>
      <c r="C1" s="67"/>
      <c r="D1" s="67"/>
      <c r="E1" s="67"/>
      <c r="F1" s="67"/>
      <c r="G1" s="67"/>
      <c r="H1" s="67"/>
      <c r="I1" s="5"/>
      <c r="J1" s="5"/>
      <c r="K1" s="5"/>
    </row>
    <row r="2" spans="1:11" ht="14.25" customHeight="1" x14ac:dyDescent="0.25">
      <c r="A2" s="68"/>
      <c r="B2" s="68"/>
      <c r="C2" s="68"/>
      <c r="D2" s="68"/>
      <c r="E2" s="68"/>
      <c r="F2" s="68"/>
      <c r="G2" s="68"/>
      <c r="H2" s="68"/>
      <c r="I2" s="5"/>
      <c r="J2" s="5"/>
      <c r="K2" s="5"/>
    </row>
    <row r="3" spans="1:11" ht="24.95" customHeight="1" x14ac:dyDescent="0.25">
      <c r="A3" s="36" t="s">
        <v>5</v>
      </c>
      <c r="B3" s="66" t="s">
        <v>90</v>
      </c>
      <c r="C3" s="66"/>
      <c r="D3" s="66"/>
      <c r="E3" s="66"/>
      <c r="F3" s="66"/>
      <c r="G3" s="66"/>
      <c r="H3" s="66"/>
      <c r="I3" s="5"/>
      <c r="J3" s="5"/>
      <c r="K3" s="5"/>
    </row>
    <row r="4" spans="1:11" ht="24.95" customHeight="1" x14ac:dyDescent="0.25">
      <c r="A4" s="36" t="s">
        <v>84</v>
      </c>
      <c r="B4" s="69" t="s">
        <v>93</v>
      </c>
      <c r="C4" s="70"/>
      <c r="D4" s="70"/>
      <c r="E4" s="70"/>
      <c r="F4" s="70"/>
      <c r="G4" s="70"/>
      <c r="H4" s="71"/>
      <c r="I4" s="5"/>
      <c r="J4" s="5"/>
      <c r="K4" s="5"/>
    </row>
    <row r="5" spans="1:11" ht="24.95" customHeight="1" x14ac:dyDescent="0.25">
      <c r="A5" s="36" t="s">
        <v>6</v>
      </c>
      <c r="B5" s="72">
        <f>G35</f>
        <v>305173.27000000008</v>
      </c>
      <c r="C5" s="72"/>
      <c r="D5" s="72"/>
      <c r="E5" s="72"/>
      <c r="F5" s="72"/>
      <c r="G5" s="72"/>
      <c r="H5" s="72"/>
      <c r="I5" s="5"/>
      <c r="J5" s="5"/>
      <c r="K5" s="5"/>
    </row>
    <row r="6" spans="1:11" ht="24.95" customHeight="1" x14ac:dyDescent="0.25">
      <c r="A6" s="36" t="s">
        <v>25</v>
      </c>
      <c r="B6" s="74" t="s">
        <v>90</v>
      </c>
      <c r="C6" s="74"/>
      <c r="D6" s="74"/>
      <c r="E6" s="74"/>
      <c r="F6" s="74"/>
      <c r="G6" s="74"/>
      <c r="H6" s="74"/>
      <c r="I6" s="6"/>
      <c r="J6" s="6"/>
      <c r="K6" s="6"/>
    </row>
    <row r="7" spans="1:11" ht="24.95" customHeight="1" x14ac:dyDescent="0.25">
      <c r="A7" s="36" t="s">
        <v>26</v>
      </c>
      <c r="B7" s="73">
        <v>0</v>
      </c>
      <c r="C7" s="73"/>
      <c r="D7" s="73"/>
      <c r="E7" s="73"/>
      <c r="F7" s="73"/>
      <c r="G7" s="73"/>
      <c r="H7" s="73"/>
      <c r="I7" s="6"/>
      <c r="J7" s="6"/>
      <c r="K7" s="6"/>
    </row>
    <row r="8" spans="1:11" ht="19.899999999999999" customHeight="1" x14ac:dyDescent="0.25">
      <c r="A8" s="56"/>
      <c r="B8" s="57"/>
      <c r="C8" s="57"/>
      <c r="D8" s="57"/>
      <c r="E8" s="57"/>
      <c r="F8" s="57"/>
      <c r="G8" s="57"/>
      <c r="H8" s="58"/>
      <c r="I8" s="6"/>
      <c r="J8" s="6"/>
      <c r="K8" s="6"/>
    </row>
    <row r="9" spans="1:11" ht="31.5" customHeight="1" x14ac:dyDescent="0.25">
      <c r="A9" s="40" t="s">
        <v>3</v>
      </c>
      <c r="B9" s="40" t="s">
        <v>4</v>
      </c>
      <c r="C9" s="40" t="s">
        <v>7</v>
      </c>
      <c r="D9" s="40" t="s">
        <v>0</v>
      </c>
      <c r="E9" s="40" t="s">
        <v>1</v>
      </c>
      <c r="F9" s="41" t="s">
        <v>8</v>
      </c>
      <c r="G9" s="42" t="s">
        <v>9</v>
      </c>
      <c r="H9" s="40" t="s">
        <v>12</v>
      </c>
      <c r="I9" s="7"/>
      <c r="J9" s="7"/>
      <c r="K9" s="7"/>
    </row>
    <row r="10" spans="1:11" ht="20.100000000000001" customHeight="1" x14ac:dyDescent="0.25">
      <c r="A10" s="75"/>
      <c r="B10" s="75"/>
      <c r="C10" s="75"/>
      <c r="D10" s="75"/>
      <c r="E10" s="75"/>
      <c r="F10" s="75"/>
      <c r="G10" s="75"/>
      <c r="H10" s="75"/>
      <c r="I10" s="7"/>
      <c r="J10" s="7"/>
      <c r="K10" s="7"/>
    </row>
    <row r="11" spans="1:11" ht="35.1" customHeight="1" x14ac:dyDescent="0.25">
      <c r="A11" s="31">
        <v>1</v>
      </c>
      <c r="B11" s="53" t="s">
        <v>98</v>
      </c>
      <c r="C11" s="54"/>
      <c r="D11" s="54"/>
      <c r="E11" s="54"/>
      <c r="F11" s="54"/>
      <c r="G11" s="54"/>
      <c r="H11" s="55"/>
      <c r="I11" s="7"/>
      <c r="J11" s="7"/>
      <c r="K11" s="7"/>
    </row>
    <row r="12" spans="1:11" ht="35.1" customHeight="1" x14ac:dyDescent="0.25">
      <c r="A12" s="10" t="s">
        <v>2</v>
      </c>
      <c r="B12" s="9" t="s">
        <v>105</v>
      </c>
      <c r="C12" s="27" t="s">
        <v>112</v>
      </c>
      <c r="D12" s="9" t="s">
        <v>113</v>
      </c>
      <c r="E12" s="43">
        <v>245</v>
      </c>
      <c r="F12" s="37">
        <v>1043.4000000000001</v>
      </c>
      <c r="G12" s="1">
        <f t="shared" ref="G12:G17" si="0">ROUND((E12*F12),2)</f>
        <v>255633</v>
      </c>
      <c r="H12" s="18">
        <f t="shared" ref="H12:H17" si="1">G12*100/$G$35</f>
        <v>83.766510743224643</v>
      </c>
      <c r="I12" s="7"/>
      <c r="J12" s="7"/>
      <c r="K12" s="7"/>
    </row>
    <row r="13" spans="1:11" ht="35.1" customHeight="1" x14ac:dyDescent="0.25">
      <c r="A13" s="10" t="s">
        <v>99</v>
      </c>
      <c r="B13" s="9" t="s">
        <v>106</v>
      </c>
      <c r="C13" s="27" t="s">
        <v>114</v>
      </c>
      <c r="D13" s="9" t="s">
        <v>96</v>
      </c>
      <c r="E13" s="43">
        <v>50</v>
      </c>
      <c r="F13" s="37">
        <v>165.56</v>
      </c>
      <c r="G13" s="1">
        <f t="shared" si="0"/>
        <v>8278</v>
      </c>
      <c r="H13" s="18">
        <f t="shared" si="1"/>
        <v>2.7125573612656173</v>
      </c>
      <c r="I13" s="7"/>
      <c r="J13" s="7"/>
      <c r="K13" s="7"/>
    </row>
    <row r="14" spans="1:11" ht="35.1" customHeight="1" x14ac:dyDescent="0.25">
      <c r="A14" s="10" t="s">
        <v>100</v>
      </c>
      <c r="B14" s="9" t="s">
        <v>107</v>
      </c>
      <c r="C14" s="27" t="s">
        <v>115</v>
      </c>
      <c r="D14" s="9" t="s">
        <v>94</v>
      </c>
      <c r="E14" s="43">
        <v>310</v>
      </c>
      <c r="F14" s="37">
        <v>31.75</v>
      </c>
      <c r="G14" s="1">
        <f t="shared" si="0"/>
        <v>9842.5</v>
      </c>
      <c r="H14" s="18">
        <f t="shared" si="1"/>
        <v>3.2252169398715678</v>
      </c>
      <c r="I14" s="7"/>
      <c r="J14" s="7"/>
      <c r="K14" s="7"/>
    </row>
    <row r="15" spans="1:11" ht="35.1" customHeight="1" x14ac:dyDescent="0.25">
      <c r="A15" s="10" t="s">
        <v>101</v>
      </c>
      <c r="B15" s="9" t="s">
        <v>108</v>
      </c>
      <c r="C15" s="27" t="s">
        <v>116</v>
      </c>
      <c r="D15" s="9" t="s">
        <v>95</v>
      </c>
      <c r="E15" s="43">
        <v>220</v>
      </c>
      <c r="F15" s="37">
        <v>32.46</v>
      </c>
      <c r="G15" s="1">
        <f t="shared" si="0"/>
        <v>7141.2</v>
      </c>
      <c r="H15" s="18">
        <f t="shared" si="1"/>
        <v>2.3400476719340451</v>
      </c>
      <c r="I15" s="7"/>
      <c r="J15" s="7"/>
      <c r="K15" s="7"/>
    </row>
    <row r="16" spans="1:11" ht="35.1" customHeight="1" x14ac:dyDescent="0.25">
      <c r="A16" s="10" t="s">
        <v>102</v>
      </c>
      <c r="B16" s="9" t="s">
        <v>109</v>
      </c>
      <c r="C16" s="27" t="s">
        <v>117</v>
      </c>
      <c r="D16" s="9" t="s">
        <v>95</v>
      </c>
      <c r="E16" s="43">
        <v>21</v>
      </c>
      <c r="F16" s="37">
        <v>173.65</v>
      </c>
      <c r="G16" s="1">
        <f t="shared" si="0"/>
        <v>3646.65</v>
      </c>
      <c r="H16" s="18">
        <f t="shared" si="1"/>
        <v>1.1949441050325276</v>
      </c>
      <c r="I16" s="7"/>
      <c r="J16" s="7"/>
      <c r="K16" s="7"/>
    </row>
    <row r="17" spans="1:11" ht="35.1" customHeight="1" x14ac:dyDescent="0.25">
      <c r="A17" s="10" t="s">
        <v>103</v>
      </c>
      <c r="B17" s="9" t="s">
        <v>110</v>
      </c>
      <c r="C17" s="27" t="s">
        <v>118</v>
      </c>
      <c r="D17" s="9" t="s">
        <v>119</v>
      </c>
      <c r="E17" s="43">
        <v>16</v>
      </c>
      <c r="F17" s="37">
        <v>39.24</v>
      </c>
      <c r="G17" s="1">
        <f t="shared" si="0"/>
        <v>627.84</v>
      </c>
      <c r="H17" s="18">
        <f t="shared" si="1"/>
        <v>0.20573230414315116</v>
      </c>
      <c r="I17" s="7"/>
      <c r="J17" s="7"/>
      <c r="K17" s="7"/>
    </row>
    <row r="18" spans="1:11" ht="35.1" customHeight="1" x14ac:dyDescent="0.25">
      <c r="A18" s="10" t="s">
        <v>104</v>
      </c>
      <c r="B18" s="9" t="s">
        <v>111</v>
      </c>
      <c r="C18" s="27" t="s">
        <v>120</v>
      </c>
      <c r="D18" s="9" t="s">
        <v>119</v>
      </c>
      <c r="E18" s="43">
        <v>16</v>
      </c>
      <c r="F18" s="37">
        <v>20.11</v>
      </c>
      <c r="G18" s="1">
        <f>ROUND((E18*F18),2)</f>
        <v>321.76</v>
      </c>
      <c r="H18" s="18">
        <f>G18*100/$G$35</f>
        <v>0.10543518441179331</v>
      </c>
      <c r="I18" s="7"/>
      <c r="J18" s="7"/>
      <c r="K18" s="7"/>
    </row>
    <row r="19" spans="1:11" ht="35.1" customHeight="1" x14ac:dyDescent="0.25">
      <c r="A19" s="59" t="s">
        <v>10</v>
      </c>
      <c r="B19" s="60"/>
      <c r="C19" s="60"/>
      <c r="D19" s="60"/>
      <c r="E19" s="60"/>
      <c r="F19" s="61"/>
      <c r="G19" s="38">
        <f>SUM(G12:G18)</f>
        <v>285490.95000000007</v>
      </c>
      <c r="H19" s="39">
        <f>G19*100/$G$35</f>
        <v>93.55044430988336</v>
      </c>
      <c r="I19" s="7"/>
      <c r="J19" s="7"/>
      <c r="K19" s="7"/>
    </row>
    <row r="20" spans="1:11" ht="20.100000000000001" customHeight="1" x14ac:dyDescent="0.25">
      <c r="A20" s="62"/>
      <c r="B20" s="63"/>
      <c r="C20" s="63"/>
      <c r="D20" s="63"/>
      <c r="E20" s="63"/>
      <c r="F20" s="63"/>
      <c r="G20" s="63"/>
      <c r="H20" s="64"/>
      <c r="I20" s="7"/>
      <c r="J20" s="7"/>
      <c r="K20" s="7"/>
    </row>
    <row r="21" spans="1:11" ht="35.1" customHeight="1" x14ac:dyDescent="0.25">
      <c r="A21" s="31">
        <v>2</v>
      </c>
      <c r="B21" s="53" t="s">
        <v>121</v>
      </c>
      <c r="C21" s="54"/>
      <c r="D21" s="54"/>
      <c r="E21" s="54"/>
      <c r="F21" s="54"/>
      <c r="G21" s="54"/>
      <c r="H21" s="55"/>
      <c r="I21" s="7"/>
      <c r="J21" s="7"/>
      <c r="K21" s="7"/>
    </row>
    <row r="22" spans="1:11" ht="35.1" customHeight="1" x14ac:dyDescent="0.25">
      <c r="A22" s="10" t="s">
        <v>11</v>
      </c>
      <c r="B22" s="34" t="s">
        <v>123</v>
      </c>
      <c r="C22" s="32" t="s">
        <v>126</v>
      </c>
      <c r="D22" s="34" t="s">
        <v>94</v>
      </c>
      <c r="E22" s="43">
        <v>25.6</v>
      </c>
      <c r="F22" s="2">
        <v>143.85</v>
      </c>
      <c r="G22" s="1">
        <f t="shared" ref="G22:G25" si="2">ROUND((E22*F22),2)</f>
        <v>3682.56</v>
      </c>
      <c r="H22" s="18">
        <f>G22*100/$G$35</f>
        <v>1.2067111906622749</v>
      </c>
      <c r="I22" s="12"/>
      <c r="J22" s="7"/>
      <c r="K22" s="7"/>
    </row>
    <row r="23" spans="1:11" ht="35.1" customHeight="1" x14ac:dyDescent="0.25">
      <c r="A23" s="10" t="s">
        <v>24</v>
      </c>
      <c r="B23" s="35" t="s">
        <v>124</v>
      </c>
      <c r="C23" s="32" t="s">
        <v>127</v>
      </c>
      <c r="D23" s="34" t="s">
        <v>95</v>
      </c>
      <c r="E23" s="43">
        <v>0.8</v>
      </c>
      <c r="F23" s="2">
        <v>1142.02</v>
      </c>
      <c r="G23" s="1">
        <f t="shared" si="2"/>
        <v>913.62</v>
      </c>
      <c r="H23" s="18">
        <f>G23*100/$G$35</f>
        <v>0.2993774651364452</v>
      </c>
      <c r="I23" s="12"/>
      <c r="J23" s="7"/>
      <c r="K23" s="7"/>
    </row>
    <row r="24" spans="1:11" ht="35.1" customHeight="1" x14ac:dyDescent="0.25">
      <c r="A24" s="10" t="s">
        <v>86</v>
      </c>
      <c r="B24" s="35" t="s">
        <v>97</v>
      </c>
      <c r="C24" s="32" t="s">
        <v>128</v>
      </c>
      <c r="D24" s="34" t="s">
        <v>129</v>
      </c>
      <c r="E24" s="43">
        <v>2</v>
      </c>
      <c r="F24" s="2">
        <v>1872.98</v>
      </c>
      <c r="G24" s="1">
        <f t="shared" si="2"/>
        <v>3745.96</v>
      </c>
      <c r="H24" s="18">
        <f>G24*100/$G$35</f>
        <v>1.2274862736176071</v>
      </c>
    </row>
    <row r="25" spans="1:11" ht="35.1" customHeight="1" x14ac:dyDescent="0.25">
      <c r="A25" s="10" t="s">
        <v>87</v>
      </c>
      <c r="B25" s="34" t="s">
        <v>125</v>
      </c>
      <c r="C25" s="32" t="s">
        <v>130</v>
      </c>
      <c r="D25" s="34" t="s">
        <v>94</v>
      </c>
      <c r="E25" s="43">
        <v>8</v>
      </c>
      <c r="F25" s="2">
        <v>28.56</v>
      </c>
      <c r="G25" s="1">
        <f t="shared" si="2"/>
        <v>228.48</v>
      </c>
      <c r="H25" s="18">
        <f>G25*100/$G$35</f>
        <v>7.4868942486345527E-2</v>
      </c>
    </row>
    <row r="26" spans="1:11" ht="35.1" customHeight="1" x14ac:dyDescent="0.25">
      <c r="A26" s="59" t="s">
        <v>10</v>
      </c>
      <c r="B26" s="60"/>
      <c r="C26" s="60"/>
      <c r="D26" s="60"/>
      <c r="E26" s="60"/>
      <c r="F26" s="61"/>
      <c r="G26" s="38">
        <f>SUM(G22:G25)</f>
        <v>8570.619999999999</v>
      </c>
      <c r="H26" s="39">
        <f>G26*100/$G$35</f>
        <v>2.8084438719026723</v>
      </c>
    </row>
    <row r="27" spans="1:11" ht="20.100000000000001" customHeight="1" x14ac:dyDescent="0.25">
      <c r="A27" s="62"/>
      <c r="B27" s="63"/>
      <c r="C27" s="63"/>
      <c r="D27" s="63"/>
      <c r="E27" s="63"/>
      <c r="F27" s="63"/>
      <c r="G27" s="63"/>
      <c r="H27" s="64"/>
    </row>
    <row r="28" spans="1:11" ht="35.1" customHeight="1" x14ac:dyDescent="0.25">
      <c r="A28" s="48">
        <v>3</v>
      </c>
      <c r="B28" s="53" t="s">
        <v>131</v>
      </c>
      <c r="C28" s="54"/>
      <c r="D28" s="54"/>
      <c r="E28" s="54"/>
      <c r="F28" s="54"/>
      <c r="G28" s="54"/>
      <c r="H28" s="55"/>
    </row>
    <row r="29" spans="1:11" ht="35.1" customHeight="1" x14ac:dyDescent="0.25">
      <c r="A29" s="10" t="s">
        <v>13</v>
      </c>
      <c r="B29" s="33" t="s">
        <v>132</v>
      </c>
      <c r="C29" s="32" t="s">
        <v>135</v>
      </c>
      <c r="D29" s="33" t="s">
        <v>95</v>
      </c>
      <c r="E29" s="43">
        <v>4.1399999999999997</v>
      </c>
      <c r="F29" s="2">
        <v>913.38</v>
      </c>
      <c r="G29" s="1">
        <f>ROUND((E29*F29),2)</f>
        <v>3781.39</v>
      </c>
      <c r="H29" s="18">
        <f>G29*100/$G$35</f>
        <v>1.2390960715530555</v>
      </c>
    </row>
    <row r="30" spans="1:11" ht="35.1" customHeight="1" x14ac:dyDescent="0.25">
      <c r="A30" s="10" t="s">
        <v>88</v>
      </c>
      <c r="B30" s="33" t="s">
        <v>133</v>
      </c>
      <c r="C30" s="32" t="s">
        <v>136</v>
      </c>
      <c r="D30" s="33" t="s">
        <v>94</v>
      </c>
      <c r="E30" s="43">
        <v>18.63</v>
      </c>
      <c r="F30" s="2">
        <v>156.33000000000001</v>
      </c>
      <c r="G30" s="1">
        <f>ROUND((E30*F30),2)</f>
        <v>2912.43</v>
      </c>
      <c r="H30" s="18">
        <f>G30*100/$G$35</f>
        <v>0.95435291564035052</v>
      </c>
    </row>
    <row r="31" spans="1:11" ht="35.1" customHeight="1" x14ac:dyDescent="0.25">
      <c r="A31" s="10" t="s">
        <v>91</v>
      </c>
      <c r="B31" s="33" t="s">
        <v>134</v>
      </c>
      <c r="C31" s="32" t="s">
        <v>137</v>
      </c>
      <c r="D31" s="33" t="s">
        <v>138</v>
      </c>
      <c r="E31" s="43">
        <v>248.4</v>
      </c>
      <c r="F31" s="2">
        <v>16.8</v>
      </c>
      <c r="G31" s="1">
        <f>ROUND((E31*F31),2)</f>
        <v>4173.12</v>
      </c>
      <c r="H31" s="18">
        <f>G31*100/$G$35</f>
        <v>1.3674592142358992</v>
      </c>
    </row>
    <row r="32" spans="1:11" ht="35.1" customHeight="1" x14ac:dyDescent="0.25">
      <c r="A32" s="10" t="s">
        <v>122</v>
      </c>
      <c r="B32" s="33" t="s">
        <v>125</v>
      </c>
      <c r="C32" s="32" t="s">
        <v>130</v>
      </c>
      <c r="D32" s="33" t="s">
        <v>94</v>
      </c>
      <c r="E32" s="43">
        <v>8.57</v>
      </c>
      <c r="F32" s="2">
        <v>28.56</v>
      </c>
      <c r="G32" s="1">
        <f>ROUND((E32*F32),2)</f>
        <v>244.76</v>
      </c>
      <c r="H32" s="18">
        <f>G32*100/$G$35</f>
        <v>8.0203616784654805E-2</v>
      </c>
    </row>
    <row r="33" spans="1:11" ht="35.1" customHeight="1" x14ac:dyDescent="0.25">
      <c r="A33" s="59" t="s">
        <v>10</v>
      </c>
      <c r="B33" s="60"/>
      <c r="C33" s="60"/>
      <c r="D33" s="60"/>
      <c r="E33" s="60"/>
      <c r="F33" s="61"/>
      <c r="G33" s="38">
        <f>SUM(G29:G32)</f>
        <v>11111.699999999999</v>
      </c>
      <c r="H33" s="39">
        <f>G33*100/$G$35</f>
        <v>3.6411118182139601</v>
      </c>
    </row>
    <row r="34" spans="1:11" ht="20.100000000000001" customHeight="1" x14ac:dyDescent="0.25">
      <c r="A34" s="56"/>
      <c r="B34" s="57"/>
      <c r="C34" s="57"/>
      <c r="D34" s="57"/>
      <c r="E34" s="57"/>
      <c r="F34" s="57"/>
      <c r="G34" s="57"/>
      <c r="H34" s="58"/>
    </row>
    <row r="35" spans="1:11" ht="35.1" customHeight="1" x14ac:dyDescent="0.25">
      <c r="A35" s="65" t="s">
        <v>23</v>
      </c>
      <c r="B35" s="65"/>
      <c r="C35" s="65"/>
      <c r="D35" s="65"/>
      <c r="E35" s="65"/>
      <c r="F35" s="65"/>
      <c r="G35" s="47">
        <f>G19+G26+G33</f>
        <v>305173.27000000008</v>
      </c>
      <c r="H35" s="47">
        <f>H19+H26+H33</f>
        <v>99.999999999999986</v>
      </c>
      <c r="I35" s="12"/>
      <c r="J35" s="7"/>
      <c r="K35" s="7"/>
    </row>
    <row r="36" spans="1:11" ht="35.1" customHeight="1" x14ac:dyDescent="0.25">
      <c r="I36" s="12"/>
      <c r="J36" s="7"/>
      <c r="K36" s="7"/>
    </row>
    <row r="37" spans="1:11" ht="35.1" customHeight="1" x14ac:dyDescent="0.25"/>
    <row r="38" spans="1:11" ht="35.1" customHeight="1" x14ac:dyDescent="0.25"/>
    <row r="39" spans="1:11" ht="35.1" customHeight="1" x14ac:dyDescent="0.25"/>
    <row r="40" spans="1:11" ht="35.1" customHeight="1" x14ac:dyDescent="0.25"/>
    <row r="41" spans="1:11" ht="35.1" customHeight="1" x14ac:dyDescent="0.25"/>
    <row r="42" spans="1:11" ht="35.1" customHeight="1" x14ac:dyDescent="0.25"/>
    <row r="43" spans="1:11" ht="35.1" customHeight="1" x14ac:dyDescent="0.25"/>
    <row r="44" spans="1:11" ht="35.1" customHeight="1" x14ac:dyDescent="0.25"/>
    <row r="45" spans="1:11" ht="35.1" customHeight="1" x14ac:dyDescent="0.25"/>
    <row r="46" spans="1:11" ht="35.1" customHeight="1" x14ac:dyDescent="0.25"/>
    <row r="47" spans="1:11" ht="35.1" customHeight="1" x14ac:dyDescent="0.25"/>
    <row r="48" spans="1:11" ht="35.1" customHeight="1" x14ac:dyDescent="0.25"/>
    <row r="49" ht="20.100000000000001" customHeight="1" x14ac:dyDescent="0.25"/>
    <row r="50" ht="35.1" customHeight="1" x14ac:dyDescent="0.25"/>
    <row r="51" ht="35.1" customHeight="1" x14ac:dyDescent="0.25"/>
    <row r="52" ht="35.1" customHeight="1" x14ac:dyDescent="0.25"/>
    <row r="53" ht="35.1" customHeight="1" x14ac:dyDescent="0.25"/>
    <row r="54" ht="35.1" customHeight="1" x14ac:dyDescent="0.25"/>
    <row r="55" ht="35.1" customHeight="1" x14ac:dyDescent="0.25"/>
    <row r="56" ht="35.1" customHeight="1" x14ac:dyDescent="0.25"/>
    <row r="57" ht="35.1" customHeight="1" x14ac:dyDescent="0.25"/>
    <row r="58" ht="35.1" customHeight="1" x14ac:dyDescent="0.25"/>
    <row r="59" ht="35.1" customHeight="1" x14ac:dyDescent="0.25"/>
    <row r="60" ht="35.1" customHeight="1" x14ac:dyDescent="0.25"/>
    <row r="61" ht="35.1" customHeight="1" x14ac:dyDescent="0.25"/>
    <row r="62" ht="20.100000000000001" customHeight="1" x14ac:dyDescent="0.25"/>
    <row r="63" ht="35.1" customHeight="1" x14ac:dyDescent="0.25"/>
    <row r="64" ht="35.1" customHeight="1" x14ac:dyDescent="0.25"/>
    <row r="65" ht="35.1" customHeight="1" x14ac:dyDescent="0.25"/>
    <row r="66" ht="35.1" customHeight="1" x14ac:dyDescent="0.25"/>
    <row r="67" ht="35.1" customHeight="1" x14ac:dyDescent="0.25"/>
    <row r="68" ht="35.1" customHeight="1" x14ac:dyDescent="0.25"/>
    <row r="69" ht="35.1" customHeight="1" x14ac:dyDescent="0.25"/>
    <row r="70" ht="35.1" customHeight="1" x14ac:dyDescent="0.25"/>
    <row r="71" ht="35.1" customHeight="1" x14ac:dyDescent="0.25"/>
    <row r="72" ht="35.1" customHeight="1" x14ac:dyDescent="0.25"/>
    <row r="73" ht="35.1" customHeight="1" x14ac:dyDescent="0.25"/>
    <row r="74" ht="35.1" customHeight="1" x14ac:dyDescent="0.25"/>
    <row r="75" ht="20.100000000000001" customHeight="1" x14ac:dyDescent="0.25"/>
    <row r="76" ht="35.1" customHeight="1" x14ac:dyDescent="0.25"/>
    <row r="77" ht="35.1" customHeight="1" x14ac:dyDescent="0.25"/>
    <row r="78" ht="35.1" customHeight="1" x14ac:dyDescent="0.25"/>
    <row r="79" ht="35.1" customHeight="1" x14ac:dyDescent="0.25"/>
    <row r="80" ht="35.1" customHeight="1" x14ac:dyDescent="0.25"/>
    <row r="81" ht="35.1" customHeight="1" x14ac:dyDescent="0.25"/>
    <row r="82" ht="35.1" customHeight="1" x14ac:dyDescent="0.25"/>
    <row r="83" ht="35.1" customHeight="1" x14ac:dyDescent="0.25"/>
    <row r="84" ht="35.1" customHeight="1" x14ac:dyDescent="0.25"/>
    <row r="85" ht="35.1" customHeight="1" x14ac:dyDescent="0.25"/>
    <row r="86" ht="35.1" customHeight="1" x14ac:dyDescent="0.25"/>
    <row r="87" ht="35.1" customHeight="1" x14ac:dyDescent="0.25"/>
    <row r="88" ht="20.100000000000001" customHeight="1" x14ac:dyDescent="0.25"/>
    <row r="89" ht="35.1" customHeight="1" x14ac:dyDescent="0.25"/>
    <row r="90" ht="35.1" customHeight="1" x14ac:dyDescent="0.25"/>
    <row r="91" ht="35.1" customHeight="1" x14ac:dyDescent="0.25"/>
    <row r="92" ht="35.1" customHeight="1" x14ac:dyDescent="0.25"/>
    <row r="93" ht="35.1" customHeight="1" x14ac:dyDescent="0.25"/>
    <row r="94" ht="35.1" customHeight="1" x14ac:dyDescent="0.25"/>
    <row r="95" ht="35.1" customHeight="1" x14ac:dyDescent="0.25"/>
    <row r="96" ht="35.1" customHeight="1" x14ac:dyDescent="0.25"/>
    <row r="97" ht="35.1" customHeight="1" x14ac:dyDescent="0.25"/>
    <row r="98" ht="35.1" customHeight="1" x14ac:dyDescent="0.25"/>
    <row r="99" ht="35.1" customHeight="1" x14ac:dyDescent="0.25"/>
    <row r="100" ht="35.1" customHeight="1" x14ac:dyDescent="0.25"/>
    <row r="101" ht="20.100000000000001" customHeight="1" x14ac:dyDescent="0.25"/>
    <row r="102" ht="35.1" customHeight="1" x14ac:dyDescent="0.25"/>
    <row r="103" ht="35.1" customHeight="1" x14ac:dyDescent="0.25"/>
    <row r="104" ht="35.1" customHeight="1" x14ac:dyDescent="0.25"/>
    <row r="105" ht="35.1" customHeight="1" x14ac:dyDescent="0.25"/>
    <row r="106" ht="35.1" customHeight="1" x14ac:dyDescent="0.25"/>
    <row r="107" ht="35.1" customHeight="1" x14ac:dyDescent="0.25"/>
    <row r="108" ht="35.1" customHeight="1" x14ac:dyDescent="0.25"/>
    <row r="109" ht="35.1" customHeight="1" x14ac:dyDescent="0.25"/>
    <row r="110" ht="35.1" customHeight="1" x14ac:dyDescent="0.25"/>
    <row r="111" ht="35.1" customHeight="1" x14ac:dyDescent="0.25"/>
    <row r="112" ht="35.1" customHeight="1" x14ac:dyDescent="0.25"/>
    <row r="113" ht="35.1" customHeight="1" x14ac:dyDescent="0.25"/>
    <row r="114" ht="20.100000000000001" customHeight="1" x14ac:dyDescent="0.25"/>
    <row r="115" ht="35.1" customHeight="1" x14ac:dyDescent="0.25"/>
    <row r="116" ht="35.1" customHeight="1" x14ac:dyDescent="0.25"/>
    <row r="117" ht="35.1" customHeight="1" x14ac:dyDescent="0.25"/>
    <row r="118" ht="35.1" customHeight="1" x14ac:dyDescent="0.25"/>
    <row r="119" ht="35.1" customHeight="1" x14ac:dyDescent="0.25"/>
    <row r="120" ht="35.1" customHeight="1" x14ac:dyDescent="0.25"/>
    <row r="121" ht="35.1" customHeight="1" x14ac:dyDescent="0.25"/>
    <row r="122" ht="35.1" customHeight="1" x14ac:dyDescent="0.25"/>
    <row r="123" ht="35.1" customHeight="1" x14ac:dyDescent="0.25"/>
    <row r="124" ht="35.1" customHeight="1" x14ac:dyDescent="0.25"/>
    <row r="125" ht="35.1" customHeight="1" x14ac:dyDescent="0.25"/>
    <row r="126" ht="20.100000000000001" customHeight="1" x14ac:dyDescent="0.25"/>
    <row r="127" ht="35.1" customHeight="1" x14ac:dyDescent="0.25"/>
    <row r="128" ht="35.1" customHeight="1" x14ac:dyDescent="0.25"/>
    <row r="129" ht="35.1" customHeight="1" x14ac:dyDescent="0.25"/>
    <row r="130" ht="35.1" customHeight="1" x14ac:dyDescent="0.25"/>
    <row r="131" ht="35.1" customHeight="1" x14ac:dyDescent="0.25"/>
    <row r="132" ht="35.1" customHeight="1" x14ac:dyDescent="0.25"/>
    <row r="133" ht="35.1" customHeight="1" x14ac:dyDescent="0.25"/>
    <row r="134" ht="35.1" customHeight="1" x14ac:dyDescent="0.25"/>
    <row r="135" ht="35.1" customHeight="1" x14ac:dyDescent="0.25"/>
    <row r="136" ht="35.1" customHeight="1" x14ac:dyDescent="0.25"/>
    <row r="137" ht="35.1" customHeight="1" x14ac:dyDescent="0.25"/>
    <row r="138" ht="35.1" customHeight="1" x14ac:dyDescent="0.25"/>
    <row r="139" ht="20.100000000000001" customHeight="1" x14ac:dyDescent="0.25"/>
    <row r="140" ht="35.1" customHeight="1" x14ac:dyDescent="0.25"/>
    <row r="141" ht="35.1" customHeight="1" x14ac:dyDescent="0.25"/>
    <row r="142" ht="35.1" customHeight="1" x14ac:dyDescent="0.25"/>
    <row r="143" ht="35.1" customHeight="1" x14ac:dyDescent="0.25"/>
    <row r="144" ht="35.1" customHeight="1" x14ac:dyDescent="0.25"/>
    <row r="145" ht="35.1" customHeight="1" x14ac:dyDescent="0.25"/>
    <row r="146" ht="35.1" customHeight="1" x14ac:dyDescent="0.25"/>
    <row r="147" ht="35.1" customHeight="1" x14ac:dyDescent="0.25"/>
    <row r="148" ht="35.1" customHeight="1" x14ac:dyDescent="0.25"/>
    <row r="149" ht="35.1" customHeight="1" x14ac:dyDescent="0.25"/>
    <row r="150" ht="35.1" customHeight="1" x14ac:dyDescent="0.25"/>
    <row r="151" ht="35.1" customHeight="1" x14ac:dyDescent="0.25"/>
    <row r="152" ht="20.100000000000001" customHeight="1" x14ac:dyDescent="0.25"/>
    <row r="153" ht="35.1" customHeight="1" x14ac:dyDescent="0.25"/>
    <row r="154" ht="35.1" customHeight="1" x14ac:dyDescent="0.25"/>
    <row r="155" ht="35.1" customHeight="1" x14ac:dyDescent="0.25"/>
    <row r="156" ht="35.1" customHeight="1" x14ac:dyDescent="0.25"/>
    <row r="157" ht="35.1" customHeight="1" x14ac:dyDescent="0.25"/>
    <row r="158" ht="35.1" customHeight="1" x14ac:dyDescent="0.25"/>
    <row r="159" ht="35.1" customHeight="1" x14ac:dyDescent="0.25"/>
    <row r="160" ht="35.1" customHeight="1" x14ac:dyDescent="0.25"/>
    <row r="161" ht="35.1" customHeight="1" x14ac:dyDescent="0.25"/>
    <row r="162" ht="35.1" customHeight="1" x14ac:dyDescent="0.25"/>
    <row r="163" ht="35.1" customHeight="1" x14ac:dyDescent="0.25"/>
    <row r="164" ht="35.1" customHeight="1" x14ac:dyDescent="0.25"/>
    <row r="165" ht="20.100000000000001" customHeight="1" x14ac:dyDescent="0.25"/>
    <row r="166" ht="35.1" customHeight="1" x14ac:dyDescent="0.25"/>
    <row r="167" ht="35.1" customHeight="1" x14ac:dyDescent="0.25"/>
    <row r="168" ht="35.1" customHeight="1" x14ac:dyDescent="0.25"/>
    <row r="169" ht="35.1" customHeight="1" x14ac:dyDescent="0.25"/>
    <row r="170" ht="35.1" customHeight="1" x14ac:dyDescent="0.25"/>
    <row r="171" ht="35.1" customHeight="1" x14ac:dyDescent="0.25"/>
    <row r="172" ht="35.1" customHeight="1" x14ac:dyDescent="0.25"/>
    <row r="173" ht="35.1" customHeight="1" x14ac:dyDescent="0.25"/>
    <row r="174" ht="35.1" customHeight="1" x14ac:dyDescent="0.25"/>
    <row r="175" ht="35.1" customHeight="1" x14ac:dyDescent="0.25"/>
    <row r="176" ht="35.1" customHeight="1" x14ac:dyDescent="0.25"/>
    <row r="177" ht="35.1" customHeight="1" x14ac:dyDescent="0.25"/>
    <row r="178" ht="20.100000000000001" customHeight="1" x14ac:dyDescent="0.25"/>
    <row r="179" ht="35.1" customHeight="1" x14ac:dyDescent="0.25"/>
    <row r="180" ht="35.1" customHeight="1" x14ac:dyDescent="0.25"/>
    <row r="181" ht="35.1" customHeight="1" x14ac:dyDescent="0.25"/>
    <row r="182" ht="35.1" customHeight="1" x14ac:dyDescent="0.25"/>
    <row r="183" ht="35.1" customHeight="1" x14ac:dyDescent="0.25"/>
    <row r="184" ht="35.1" customHeight="1" x14ac:dyDescent="0.25"/>
    <row r="185" ht="35.1" customHeight="1" x14ac:dyDescent="0.25"/>
    <row r="186" ht="35.1" customHeight="1" x14ac:dyDescent="0.25"/>
    <row r="187" ht="35.1" customHeight="1" x14ac:dyDescent="0.25"/>
    <row r="188" ht="35.1" customHeight="1" x14ac:dyDescent="0.25"/>
    <row r="189" ht="35.1" customHeight="1" x14ac:dyDescent="0.25"/>
    <row r="190" ht="35.1" customHeight="1" x14ac:dyDescent="0.25"/>
    <row r="191" ht="20.100000000000001" customHeight="1" x14ac:dyDescent="0.25"/>
    <row r="192" ht="35.1" customHeight="1" x14ac:dyDescent="0.25"/>
    <row r="193" ht="35.1" customHeight="1" x14ac:dyDescent="0.25"/>
    <row r="194" ht="35.1" customHeight="1" x14ac:dyDescent="0.25"/>
    <row r="195" ht="35.1" customHeight="1" x14ac:dyDescent="0.25"/>
    <row r="196" ht="35.1" customHeight="1" x14ac:dyDescent="0.25"/>
    <row r="197" ht="35.1" customHeight="1" x14ac:dyDescent="0.25"/>
    <row r="198" ht="35.1" customHeight="1" x14ac:dyDescent="0.25"/>
    <row r="199" ht="35.1" customHeight="1" x14ac:dyDescent="0.25"/>
    <row r="200" ht="35.1" customHeight="1" x14ac:dyDescent="0.25"/>
    <row r="201" ht="35.1" customHeight="1" x14ac:dyDescent="0.25"/>
    <row r="202" ht="35.1" customHeight="1" x14ac:dyDescent="0.25"/>
    <row r="203" ht="35.1" customHeight="1" x14ac:dyDescent="0.25"/>
    <row r="204" ht="20.100000000000001" customHeight="1" x14ac:dyDescent="0.25"/>
    <row r="205" ht="35.1" customHeight="1" x14ac:dyDescent="0.25"/>
    <row r="206" ht="35.1" customHeight="1" x14ac:dyDescent="0.25"/>
    <row r="207" ht="35.1" customHeight="1" x14ac:dyDescent="0.25"/>
    <row r="208" ht="35.1" customHeight="1" x14ac:dyDescent="0.25"/>
    <row r="209" ht="35.1" customHeight="1" x14ac:dyDescent="0.25"/>
    <row r="210" ht="35.1" customHeight="1" x14ac:dyDescent="0.25"/>
    <row r="211" ht="35.1" customHeight="1" x14ac:dyDescent="0.25"/>
    <row r="212" ht="35.1" customHeight="1" x14ac:dyDescent="0.25"/>
    <row r="213" ht="35.1" customHeight="1" x14ac:dyDescent="0.25"/>
    <row r="214" ht="35.1" customHeight="1" x14ac:dyDescent="0.25"/>
    <row r="215" ht="35.1" customHeight="1" x14ac:dyDescent="0.25"/>
    <row r="216" ht="35.1" customHeight="1" x14ac:dyDescent="0.25"/>
    <row r="217" ht="20.100000000000001" customHeight="1" x14ac:dyDescent="0.25"/>
    <row r="218" ht="35.1" customHeight="1" x14ac:dyDescent="0.25"/>
    <row r="219" ht="35.1" customHeight="1" x14ac:dyDescent="0.25"/>
    <row r="220" ht="35.1" customHeight="1" x14ac:dyDescent="0.25"/>
    <row r="221" ht="35.1" customHeight="1" x14ac:dyDescent="0.25"/>
    <row r="222" ht="35.1" customHeight="1" x14ac:dyDescent="0.25"/>
    <row r="223" ht="35.1" customHeight="1" x14ac:dyDescent="0.25"/>
    <row r="224" ht="35.1" customHeight="1" x14ac:dyDescent="0.25"/>
    <row r="225" ht="35.1" customHeight="1" x14ac:dyDescent="0.25"/>
    <row r="226" ht="35.1" customHeight="1" x14ac:dyDescent="0.25"/>
    <row r="227" ht="35.1" customHeight="1" x14ac:dyDescent="0.25"/>
    <row r="228" ht="35.1" customHeight="1" x14ac:dyDescent="0.25"/>
    <row r="229" ht="35.1" customHeight="1" x14ac:dyDescent="0.25"/>
    <row r="230" ht="20.100000000000001" customHeight="1" x14ac:dyDescent="0.25"/>
    <row r="231" ht="35.1" customHeight="1" x14ac:dyDescent="0.25"/>
    <row r="232" ht="35.1" customHeight="1" x14ac:dyDescent="0.25"/>
    <row r="233" ht="35.1" customHeight="1" x14ac:dyDescent="0.25"/>
    <row r="234" ht="35.1" customHeight="1" x14ac:dyDescent="0.25"/>
    <row r="235" ht="35.1" customHeight="1" x14ac:dyDescent="0.25"/>
    <row r="236" ht="35.1" customHeight="1" x14ac:dyDescent="0.25"/>
    <row r="237" ht="35.1" customHeight="1" x14ac:dyDescent="0.25"/>
    <row r="238" ht="35.1" customHeight="1" x14ac:dyDescent="0.25"/>
    <row r="239" ht="35.1" customHeight="1" x14ac:dyDescent="0.25"/>
    <row r="240" ht="35.1" customHeight="1" x14ac:dyDescent="0.25"/>
    <row r="241" ht="35.1" customHeight="1" x14ac:dyDescent="0.25"/>
    <row r="242" ht="35.1" customHeight="1" x14ac:dyDescent="0.25"/>
    <row r="243" ht="20.100000000000001" customHeight="1" x14ac:dyDescent="0.25"/>
    <row r="244" ht="35.1" customHeight="1" x14ac:dyDescent="0.25"/>
    <row r="245" ht="35.1" customHeight="1" x14ac:dyDescent="0.25"/>
    <row r="246" ht="35.1" customHeight="1" x14ac:dyDescent="0.25"/>
    <row r="247" ht="35.1" customHeight="1" x14ac:dyDescent="0.25"/>
    <row r="248" ht="35.1" customHeight="1" x14ac:dyDescent="0.25"/>
    <row r="249" ht="35.1" customHeight="1" x14ac:dyDescent="0.25"/>
    <row r="250" ht="35.1" customHeight="1" x14ac:dyDescent="0.25"/>
    <row r="251" ht="35.1" customHeight="1" x14ac:dyDescent="0.25"/>
    <row r="252" ht="35.1" customHeight="1" x14ac:dyDescent="0.25"/>
    <row r="253" ht="35.1" customHeight="1" x14ac:dyDescent="0.25"/>
    <row r="254" ht="35.1" customHeight="1" x14ac:dyDescent="0.25"/>
    <row r="255" ht="35.1" customHeight="1" x14ac:dyDescent="0.25"/>
    <row r="256" ht="20.100000000000001" customHeight="1" x14ac:dyDescent="0.25"/>
    <row r="257" ht="35.1" customHeight="1" x14ac:dyDescent="0.25"/>
    <row r="258" ht="35.1" customHeight="1" x14ac:dyDescent="0.25"/>
    <row r="259" ht="35.1" customHeight="1" x14ac:dyDescent="0.25"/>
    <row r="260" ht="35.1" customHeight="1" x14ac:dyDescent="0.25"/>
    <row r="261" ht="35.1" customHeight="1" x14ac:dyDescent="0.25"/>
    <row r="262" ht="35.1" customHeight="1" x14ac:dyDescent="0.25"/>
    <row r="263" ht="35.1" customHeight="1" x14ac:dyDescent="0.25"/>
    <row r="264" ht="35.1" customHeight="1" x14ac:dyDescent="0.25"/>
    <row r="265" ht="35.1" customHeight="1" x14ac:dyDescent="0.25"/>
    <row r="266" ht="35.1" customHeight="1" x14ac:dyDescent="0.25"/>
    <row r="267" ht="35.1" customHeight="1" x14ac:dyDescent="0.25"/>
    <row r="268" ht="35.1" customHeight="1" x14ac:dyDescent="0.25"/>
    <row r="269" ht="20.100000000000001" customHeight="1" x14ac:dyDescent="0.25"/>
    <row r="270" ht="35.1" customHeight="1" x14ac:dyDescent="0.25"/>
  </sheetData>
  <sheetProtection selectLockedCells="1"/>
  <mergeCells count="18">
    <mergeCell ref="A35:F35"/>
    <mergeCell ref="B3:H3"/>
    <mergeCell ref="A1:H2"/>
    <mergeCell ref="B4:H4"/>
    <mergeCell ref="B5:H5"/>
    <mergeCell ref="B7:H7"/>
    <mergeCell ref="B6:H6"/>
    <mergeCell ref="A10:H10"/>
    <mergeCell ref="B11:H11"/>
    <mergeCell ref="A19:F19"/>
    <mergeCell ref="A33:F33"/>
    <mergeCell ref="B21:H21"/>
    <mergeCell ref="A26:F26"/>
    <mergeCell ref="A8:H8"/>
    <mergeCell ref="B28:H28"/>
    <mergeCell ref="A20:H20"/>
    <mergeCell ref="A27:H27"/>
    <mergeCell ref="A34:H34"/>
  </mergeCells>
  <phoneticPr fontId="15" type="noConversion"/>
  <dataValidations disablePrompts="1" count="1">
    <dataValidation allowBlank="1" showInputMessage="1" showErrorMessage="1" prompt="A entrada de quantidades é feita na coluna AJ se acompanhamento por BM, ou na aba &quot;Memória de Cálculo/PLQ&quot; se acompanhamento por PLE." sqref="E12:E18" xr:uid="{80A5B373-5CFB-49EB-88E5-A8AA1FFE710B}"/>
  </dataValidations>
  <printOptions horizontalCentered="1" verticalCentered="1"/>
  <pageMargins left="0.39370078740157483" right="0.39370078740157483" top="1.1811023622047245" bottom="0.78740157480314965" header="0.19685039370078741" footer="0.19685039370078741"/>
  <pageSetup paperSize="9" scale="60" orientation="portrait" horizontalDpi="4294967295" verticalDpi="4294967295" r:id="rId1"/>
  <headerFooter>
    <oddFooter>&amp;C&amp;"Arial,Normal"&amp;9Página &amp;P de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37"/>
  <sheetViews>
    <sheetView zoomScale="74" zoomScaleNormal="74" zoomScaleSheetLayoutView="100" workbookViewId="0">
      <selection activeCell="B7" sqref="B7:X7"/>
    </sheetView>
  </sheetViews>
  <sheetFormatPr defaultRowHeight="15" x14ac:dyDescent="0.25"/>
  <cols>
    <col min="1" max="1" width="16.42578125" customWidth="1"/>
    <col min="2" max="2" width="15" customWidth="1"/>
    <col min="5" max="5" width="12.28515625" customWidth="1"/>
    <col min="6" max="6" width="12.7109375" customWidth="1"/>
    <col min="7" max="7" width="12.85546875" customWidth="1"/>
    <col min="8" max="8" width="13.5703125" customWidth="1"/>
    <col min="9" max="9" width="13.42578125" customWidth="1"/>
    <col min="10" max="10" width="14.5703125" customWidth="1"/>
    <col min="11" max="11" width="13.42578125" customWidth="1"/>
    <col min="12" max="12" width="14.5703125" customWidth="1"/>
    <col min="13" max="13" width="13.42578125" customWidth="1"/>
    <col min="14" max="14" width="14.5703125" customWidth="1"/>
    <col min="15" max="15" width="13.42578125" customWidth="1"/>
    <col min="16" max="16" width="14.5703125" customWidth="1"/>
    <col min="17" max="22" width="13.42578125" customWidth="1"/>
    <col min="23" max="23" width="16.28515625" customWidth="1"/>
    <col min="24" max="24" width="18.7109375" customWidth="1"/>
  </cols>
  <sheetData>
    <row r="1" spans="1:24" ht="24.95" customHeight="1" x14ac:dyDescent="0.25">
      <c r="A1" s="98" t="s">
        <v>92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</row>
    <row r="2" spans="1:24" ht="24.95" customHeight="1" x14ac:dyDescent="0.25">
      <c r="A2" s="98"/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</row>
    <row r="3" spans="1:24" ht="7.5" customHeight="1" x14ac:dyDescent="0.25">
      <c r="A3" s="98"/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</row>
    <row r="4" spans="1:24" ht="24.95" customHeight="1" x14ac:dyDescent="0.25">
      <c r="A4" s="11" t="s">
        <v>5</v>
      </c>
      <c r="B4" s="81" t="str">
        <f>'PLANILHA ORÇAMENTÁRIA'!B3</f>
        <v>XXXXXXXXXXXXXXXXX</v>
      </c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1"/>
    </row>
    <row r="5" spans="1:24" ht="24.95" customHeight="1" x14ac:dyDescent="0.25">
      <c r="A5" s="11" t="str">
        <f>'PLANILHA ORÇAMENTÁRIA'!A4</f>
        <v>CE nº</v>
      </c>
      <c r="B5" s="82" t="str">
        <f>'PLANILHA ORÇAMENTÁRIA'!B4</f>
        <v>XX/2026/PMMG</v>
      </c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  <c r="T5" s="82"/>
      <c r="U5" s="82"/>
      <c r="V5" s="82"/>
      <c r="W5" s="82"/>
      <c r="X5" s="82"/>
    </row>
    <row r="6" spans="1:24" ht="24.95" customHeight="1" x14ac:dyDescent="0.25">
      <c r="A6" s="11" t="s">
        <v>6</v>
      </c>
      <c r="B6" s="83">
        <f>'PLANILHA ORÇAMENTÁRIA'!B5</f>
        <v>305173.27000000008</v>
      </c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  <c r="U6" s="83"/>
      <c r="V6" s="83"/>
      <c r="W6" s="83"/>
      <c r="X6" s="83"/>
    </row>
    <row r="7" spans="1:24" ht="24.95" customHeight="1" x14ac:dyDescent="0.25">
      <c r="A7" s="11" t="s">
        <v>25</v>
      </c>
      <c r="B7" s="84" t="str">
        <f>'PLANILHA ORÇAMENTÁRIA'!B6</f>
        <v>XXXXXXXXXXXXXXXXX</v>
      </c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  <c r="S7" s="84"/>
      <c r="T7" s="84"/>
      <c r="U7" s="84"/>
      <c r="V7" s="84"/>
      <c r="W7" s="84"/>
      <c r="X7" s="84"/>
    </row>
    <row r="8" spans="1:24" ht="24.95" customHeight="1" x14ac:dyDescent="0.25">
      <c r="A8" s="11" t="s">
        <v>26</v>
      </c>
      <c r="B8" s="89">
        <f>'PLANILHA ORÇAMENTÁRIA'!B7</f>
        <v>0</v>
      </c>
      <c r="C8" s="89"/>
      <c r="D8" s="89"/>
      <c r="E8" s="89"/>
      <c r="F8" s="89"/>
      <c r="G8" s="89"/>
      <c r="H8" s="89"/>
      <c r="I8" s="89"/>
      <c r="J8" s="89"/>
      <c r="K8" s="89"/>
      <c r="L8" s="89"/>
      <c r="M8" s="89"/>
      <c r="N8" s="89"/>
      <c r="O8" s="89"/>
      <c r="P8" s="89"/>
      <c r="Q8" s="89"/>
      <c r="R8" s="89"/>
      <c r="S8" s="89"/>
      <c r="T8" s="89"/>
      <c r="U8" s="89"/>
      <c r="V8" s="89"/>
      <c r="W8" s="89"/>
      <c r="X8" s="89"/>
    </row>
    <row r="9" spans="1:24" ht="24.95" customHeight="1" x14ac:dyDescent="0.25">
      <c r="A9" s="88"/>
      <c r="B9" s="88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88"/>
    </row>
    <row r="10" spans="1:24" ht="24.95" customHeight="1" x14ac:dyDescent="0.25">
      <c r="A10" s="105" t="s">
        <v>3</v>
      </c>
      <c r="B10" s="107" t="s">
        <v>14</v>
      </c>
      <c r="C10" s="108"/>
      <c r="D10" s="109"/>
      <c r="E10" s="85" t="s">
        <v>89</v>
      </c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86"/>
      <c r="R10" s="86"/>
      <c r="S10" s="86"/>
      <c r="T10" s="86"/>
      <c r="U10" s="86"/>
      <c r="V10" s="87"/>
      <c r="W10" s="51" t="s">
        <v>15</v>
      </c>
      <c r="X10" s="52"/>
    </row>
    <row r="11" spans="1:24" ht="24.95" customHeight="1" x14ac:dyDescent="0.25">
      <c r="A11" s="105"/>
      <c r="B11" s="107"/>
      <c r="C11" s="108"/>
      <c r="D11" s="109"/>
      <c r="E11" s="90" t="s">
        <v>16</v>
      </c>
      <c r="F11" s="91"/>
      <c r="G11" s="90" t="s">
        <v>17</v>
      </c>
      <c r="H11" s="91"/>
      <c r="I11" s="178" t="s">
        <v>15</v>
      </c>
      <c r="J11" s="179"/>
    </row>
    <row r="12" spans="1:24" ht="24.95" customHeight="1" x14ac:dyDescent="0.25">
      <c r="A12" s="106"/>
      <c r="B12" s="110"/>
      <c r="C12" s="111"/>
      <c r="D12" s="112"/>
      <c r="E12" s="19" t="s">
        <v>18</v>
      </c>
      <c r="F12" s="19" t="s">
        <v>12</v>
      </c>
      <c r="G12" s="19" t="s">
        <v>18</v>
      </c>
      <c r="H12" s="19" t="s">
        <v>12</v>
      </c>
      <c r="I12" s="19" t="s">
        <v>18</v>
      </c>
      <c r="J12" s="19" t="s">
        <v>12</v>
      </c>
    </row>
    <row r="13" spans="1:24" ht="34.9" customHeight="1" x14ac:dyDescent="0.25">
      <c r="A13" s="14">
        <v>1</v>
      </c>
      <c r="B13" s="76" t="str">
        <f>'PLANILHA ORÇAMENTÁRIA'!B11:H11</f>
        <v>TUBULAÇÃO</v>
      </c>
      <c r="C13" s="77"/>
      <c r="D13" s="78"/>
      <c r="E13" s="15">
        <f>($I$13*F13)</f>
        <v>142745.47500000003</v>
      </c>
      <c r="F13" s="16">
        <v>0.5</v>
      </c>
      <c r="G13" s="15">
        <f>($I$13*H13)</f>
        <v>142745.47500000003</v>
      </c>
      <c r="H13" s="16">
        <v>0.5</v>
      </c>
      <c r="I13" s="15">
        <f>'PLANILHA ORÇAMENTÁRIA'!G19</f>
        <v>285490.95000000007</v>
      </c>
      <c r="J13" s="15">
        <f>(I13*100)/'PLANILHA ORÇAMENTÁRIA'!$G$35</f>
        <v>93.55044430988336</v>
      </c>
    </row>
    <row r="14" spans="1:24" ht="34.9" customHeight="1" x14ac:dyDescent="0.25">
      <c r="A14" s="14">
        <v>2</v>
      </c>
      <c r="B14" s="76" t="str">
        <f>'PLANILHA ORÇAMENTÁRIA'!B21:H21</f>
        <v>CAIXAS DE PASSAGEM</v>
      </c>
      <c r="C14" s="77"/>
      <c r="D14" s="78"/>
      <c r="E14" s="15">
        <f>($I$14*F14)</f>
        <v>0</v>
      </c>
      <c r="F14" s="16">
        <v>0</v>
      </c>
      <c r="G14" s="15">
        <f>($I$14*H14)</f>
        <v>8570.619999999999</v>
      </c>
      <c r="H14" s="16">
        <v>1</v>
      </c>
      <c r="I14" s="15">
        <f>'PLANILHA ORÇAMENTÁRIA'!G26</f>
        <v>8570.619999999999</v>
      </c>
      <c r="J14" s="15">
        <f>(I14*100)/'PLANILHA ORÇAMENTÁRIA'!$G$35</f>
        <v>2.8084438719026723</v>
      </c>
    </row>
    <row r="15" spans="1:24" ht="34.9" customHeight="1" x14ac:dyDescent="0.25">
      <c r="A15" s="14">
        <v>3</v>
      </c>
      <c r="B15" s="76" t="str">
        <f>'PLANILHA ORÇAMENTÁRIA'!B28:H28</f>
        <v>ALAS</v>
      </c>
      <c r="C15" s="77"/>
      <c r="D15" s="78"/>
      <c r="E15" s="15">
        <f>($I$15*F15)</f>
        <v>0</v>
      </c>
      <c r="F15" s="16">
        <v>0</v>
      </c>
      <c r="G15" s="15">
        <f>($I$15*H15)</f>
        <v>11111.699999999999</v>
      </c>
      <c r="H15" s="16">
        <v>1</v>
      </c>
      <c r="I15" s="15">
        <f>'PLANILHA ORÇAMENTÁRIA'!G33</f>
        <v>11111.699999999999</v>
      </c>
      <c r="J15" s="15">
        <f>(I15*100)/'PLANILHA ORÇAMENTÁRIA'!$G$35</f>
        <v>3.6411118182139601</v>
      </c>
    </row>
    <row r="16" spans="1:24" ht="34.9" customHeight="1" x14ac:dyDescent="0.25">
      <c r="A16" s="99"/>
      <c r="B16" s="102" t="s">
        <v>19</v>
      </c>
      <c r="C16" s="103"/>
      <c r="D16" s="104"/>
      <c r="E16" s="79">
        <f>SUM(E13:E15)</f>
        <v>142745.47500000003</v>
      </c>
      <c r="F16" s="80"/>
      <c r="G16" s="92">
        <f>SUM(G13:G15)</f>
        <v>162427.79500000004</v>
      </c>
      <c r="H16" s="93"/>
      <c r="I16" s="17">
        <f>SUM(I13:I15)</f>
        <v>305173.27000000008</v>
      </c>
      <c r="J16" s="17">
        <f>SUM(J13:J15)</f>
        <v>99.999999999999986</v>
      </c>
    </row>
    <row r="17" spans="1:10" ht="34.9" customHeight="1" x14ac:dyDescent="0.25">
      <c r="A17" s="100"/>
      <c r="B17" s="102" t="s">
        <v>20</v>
      </c>
      <c r="C17" s="103"/>
      <c r="D17" s="104"/>
      <c r="E17" s="79">
        <f>E16</f>
        <v>142745.47500000003</v>
      </c>
      <c r="F17" s="80"/>
      <c r="G17" s="92">
        <f>E17+G16</f>
        <v>305173.27000000008</v>
      </c>
      <c r="H17" s="93"/>
      <c r="I17" s="113">
        <f>SUM(E16,G16)</f>
        <v>305173.27000000008</v>
      </c>
      <c r="J17" s="114"/>
    </row>
    <row r="18" spans="1:10" ht="34.9" customHeight="1" x14ac:dyDescent="0.25">
      <c r="A18" s="100"/>
      <c r="B18" s="119" t="s">
        <v>21</v>
      </c>
      <c r="C18" s="120"/>
      <c r="D18" s="121"/>
      <c r="E18" s="96">
        <f>(E16*100/$I$16)</f>
        <v>46.77522215494168</v>
      </c>
      <c r="F18" s="97"/>
      <c r="G18" s="96">
        <f>(G16*100/$I$16)</f>
        <v>53.224777845058313</v>
      </c>
      <c r="H18" s="97"/>
      <c r="I18" s="115"/>
      <c r="J18" s="116"/>
    </row>
    <row r="19" spans="1:10" ht="34.9" customHeight="1" x14ac:dyDescent="0.25">
      <c r="A19" s="101"/>
      <c r="B19" s="119" t="s">
        <v>22</v>
      </c>
      <c r="C19" s="120"/>
      <c r="D19" s="121"/>
      <c r="E19" s="96">
        <f>E17*100/$I$16</f>
        <v>46.77522215494168</v>
      </c>
      <c r="F19" s="97"/>
      <c r="G19" s="94">
        <f>SUM(E19+G18)</f>
        <v>100</v>
      </c>
      <c r="H19" s="95"/>
      <c r="I19" s="117"/>
      <c r="J19" s="118"/>
    </row>
    <row r="20" spans="1:10" ht="34.9" customHeight="1" x14ac:dyDescent="0.25"/>
    <row r="21" spans="1:10" ht="34.9" customHeight="1" x14ac:dyDescent="0.25"/>
    <row r="22" spans="1:10" ht="34.9" customHeight="1" x14ac:dyDescent="0.25"/>
    <row r="23" spans="1:10" ht="34.9" customHeight="1" x14ac:dyDescent="0.25"/>
    <row r="24" spans="1:10" ht="34.9" customHeight="1" x14ac:dyDescent="0.25"/>
    <row r="25" spans="1:10" ht="34.9" customHeight="1" x14ac:dyDescent="0.25"/>
    <row r="26" spans="1:10" ht="34.9" customHeight="1" x14ac:dyDescent="0.25"/>
    <row r="27" spans="1:10" ht="34.9" customHeight="1" x14ac:dyDescent="0.25"/>
    <row r="28" spans="1:10" ht="34.9" customHeight="1" x14ac:dyDescent="0.25"/>
    <row r="29" spans="1:10" ht="34.9" customHeight="1" x14ac:dyDescent="0.25"/>
    <row r="30" spans="1:10" ht="34.9" customHeight="1" x14ac:dyDescent="0.25"/>
    <row r="31" spans="1:10" ht="34.9" customHeight="1" x14ac:dyDescent="0.25"/>
    <row r="32" spans="1:10" ht="34.9" customHeight="1" x14ac:dyDescent="0.25"/>
    <row r="33" ht="24.95" customHeight="1" x14ac:dyDescent="0.25"/>
    <row r="34" ht="24.95" customHeight="1" x14ac:dyDescent="0.25"/>
    <row r="35" ht="24.95" customHeight="1" x14ac:dyDescent="0.25"/>
    <row r="36" ht="24.95" customHeight="1" x14ac:dyDescent="0.25"/>
    <row r="37" ht="24.95" customHeight="1" x14ac:dyDescent="0.25"/>
  </sheetData>
  <mergeCells count="30">
    <mergeCell ref="B15:D15"/>
    <mergeCell ref="B19:D19"/>
    <mergeCell ref="E19:F19"/>
    <mergeCell ref="E17:F17"/>
    <mergeCell ref="G17:H17"/>
    <mergeCell ref="B17:D17"/>
    <mergeCell ref="A1:X3"/>
    <mergeCell ref="A16:A19"/>
    <mergeCell ref="B16:D16"/>
    <mergeCell ref="A10:A12"/>
    <mergeCell ref="B10:D12"/>
    <mergeCell ref="E11:F11"/>
    <mergeCell ref="G11:H11"/>
    <mergeCell ref="G19:H19"/>
    <mergeCell ref="G16:H16"/>
    <mergeCell ref="I17:J19"/>
    <mergeCell ref="B18:D18"/>
    <mergeCell ref="E18:F18"/>
    <mergeCell ref="G18:H18"/>
    <mergeCell ref="E16:F16"/>
    <mergeCell ref="B13:D13"/>
    <mergeCell ref="B4:X4"/>
    <mergeCell ref="B5:X5"/>
    <mergeCell ref="B6:X6"/>
    <mergeCell ref="B7:X7"/>
    <mergeCell ref="E10:V10"/>
    <mergeCell ref="A9:X9"/>
    <mergeCell ref="B8:X8"/>
    <mergeCell ref="I11:J11"/>
    <mergeCell ref="B14:D14"/>
  </mergeCells>
  <phoneticPr fontId="15" type="noConversion"/>
  <printOptions horizontalCentered="1" verticalCentered="1"/>
  <pageMargins left="0.39370078740157483" right="0.39370078740157483" top="0.78740157480314965" bottom="0.78740157480314965" header="0.31496062992125984" footer="0.31496062992125984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B6138-E247-4C6C-8F54-AE297CCF2664}">
  <dimension ref="A1:K23"/>
  <sheetViews>
    <sheetView topLeftCell="A7" workbookViewId="0">
      <selection activeCell="K17" sqref="K17"/>
    </sheetView>
  </sheetViews>
  <sheetFormatPr defaultRowHeight="15" x14ac:dyDescent="0.25"/>
  <cols>
    <col min="1" max="1" width="16.5703125" customWidth="1"/>
    <col min="2" max="2" width="9.140625" customWidth="1"/>
    <col min="8" max="8" width="2.28515625" customWidth="1"/>
    <col min="9" max="9" width="1.5703125" hidden="1" customWidth="1"/>
    <col min="10" max="10" width="11.85546875" customWidth="1"/>
    <col min="11" max="11" width="15.140625" customWidth="1"/>
  </cols>
  <sheetData>
    <row r="1" spans="1:11" ht="47.25" customHeight="1" x14ac:dyDescent="0.25">
      <c r="A1" s="138" t="s">
        <v>49</v>
      </c>
      <c r="B1" s="139"/>
      <c r="C1" s="139"/>
      <c r="D1" s="139"/>
      <c r="E1" s="139"/>
      <c r="F1" s="139"/>
      <c r="G1" s="139"/>
      <c r="H1" s="139"/>
      <c r="I1" s="139"/>
      <c r="J1" s="139"/>
      <c r="K1" s="140"/>
    </row>
    <row r="2" spans="1:11" ht="42" customHeight="1" x14ac:dyDescent="0.25">
      <c r="A2" s="21" t="str">
        <f>'PLANILHA ORÇAMENTÁRIA'!A3</f>
        <v>OBRA:</v>
      </c>
      <c r="B2" s="141" t="str">
        <f>'PLANILHA ORÇAMENTÁRIA'!B3:H3</f>
        <v>XXXXXXXXXXXXXXXXX</v>
      </c>
      <c r="C2" s="142"/>
      <c r="D2" s="142"/>
      <c r="E2" s="142"/>
      <c r="F2" s="142"/>
      <c r="G2" s="142"/>
      <c r="H2" s="142"/>
      <c r="I2" s="142"/>
      <c r="J2" s="142"/>
      <c r="K2" s="143"/>
    </row>
    <row r="3" spans="1:11" ht="30" customHeight="1" x14ac:dyDescent="0.25">
      <c r="A3" s="21" t="str">
        <f>'PLANILHA ORÇAMENTÁRIA'!A4</f>
        <v>CE nº</v>
      </c>
      <c r="B3" s="144" t="str">
        <f>'PLANILHA ORÇAMENTÁRIA'!B4</f>
        <v>XX/2026/PMMG</v>
      </c>
      <c r="C3" s="145"/>
      <c r="D3" s="145"/>
      <c r="E3" s="145"/>
      <c r="F3" s="145"/>
      <c r="G3" s="145"/>
      <c r="H3" s="145"/>
      <c r="I3" s="145"/>
      <c r="J3" s="145"/>
      <c r="K3" s="146"/>
    </row>
    <row r="4" spans="1:11" ht="30" customHeight="1" x14ac:dyDescent="0.25">
      <c r="A4" s="21" t="str">
        <f>'PLANILHA ORÇAMENTÁRIA'!A5</f>
        <v>Valor Total:</v>
      </c>
      <c r="B4" s="147">
        <f>'PLANILHA ORÇAMENTÁRIA'!B5:H5</f>
        <v>305173.27000000008</v>
      </c>
      <c r="C4" s="148"/>
      <c r="D4" s="148"/>
      <c r="E4" s="148"/>
      <c r="F4" s="148"/>
      <c r="G4" s="148"/>
      <c r="H4" s="148"/>
      <c r="I4" s="148"/>
      <c r="J4" s="148"/>
      <c r="K4" s="149"/>
    </row>
    <row r="5" spans="1:11" ht="30" customHeight="1" x14ac:dyDescent="0.25">
      <c r="A5" s="21" t="str">
        <f>'PLANILHA ORÇAMENTÁRIA'!A6</f>
        <v>Razão Social:</v>
      </c>
      <c r="B5" s="150" t="str">
        <f>'PLANILHA ORÇAMENTÁRIA'!B6</f>
        <v>XXXXXXXXXXXXXXXXX</v>
      </c>
      <c r="C5" s="151"/>
      <c r="D5" s="151"/>
      <c r="E5" s="151"/>
      <c r="F5" s="151"/>
      <c r="G5" s="151"/>
      <c r="H5" s="151"/>
      <c r="I5" s="151"/>
      <c r="J5" s="151"/>
      <c r="K5" s="152"/>
    </row>
    <row r="6" spans="1:11" ht="30" customHeight="1" x14ac:dyDescent="0.25">
      <c r="A6" s="21" t="str">
        <f>'PLANILHA ORÇAMENTÁRIA'!A7</f>
        <v>CNPJ/MF:</v>
      </c>
      <c r="B6" s="130">
        <f>'PLANILHA ORÇAMENTÁRIA'!B7</f>
        <v>0</v>
      </c>
      <c r="C6" s="131"/>
      <c r="D6" s="131"/>
      <c r="E6" s="131"/>
      <c r="F6" s="131"/>
      <c r="G6" s="131"/>
      <c r="H6" s="131"/>
      <c r="I6" s="131"/>
      <c r="J6" s="131"/>
      <c r="K6" s="132"/>
    </row>
    <row r="7" spans="1:11" ht="24.95" customHeight="1" x14ac:dyDescent="0.25">
      <c r="A7" s="133"/>
      <c r="B7" s="134"/>
      <c r="C7" s="134"/>
      <c r="D7" s="134"/>
      <c r="E7" s="134"/>
      <c r="F7" s="134"/>
      <c r="G7" s="134"/>
      <c r="H7" s="134"/>
      <c r="I7" s="134"/>
      <c r="J7" s="134"/>
      <c r="K7" s="135"/>
    </row>
    <row r="8" spans="1:11" ht="39.950000000000003" customHeight="1" x14ac:dyDescent="0.25">
      <c r="A8" s="40" t="s">
        <v>41</v>
      </c>
      <c r="B8" s="136" t="s">
        <v>42</v>
      </c>
      <c r="C8" s="136"/>
      <c r="D8" s="136"/>
      <c r="E8" s="136"/>
      <c r="F8" s="136"/>
      <c r="G8" s="136"/>
      <c r="H8" s="136"/>
      <c r="I8" s="137"/>
      <c r="J8" s="49" t="s">
        <v>27</v>
      </c>
      <c r="K8" s="50" t="s">
        <v>28</v>
      </c>
    </row>
    <row r="9" spans="1:11" ht="39.950000000000003" customHeight="1" x14ac:dyDescent="0.25">
      <c r="A9" s="20">
        <v>1</v>
      </c>
      <c r="B9" s="122" t="s">
        <v>40</v>
      </c>
      <c r="C9" s="123"/>
      <c r="D9" s="123"/>
      <c r="E9" s="123"/>
      <c r="F9" s="123"/>
      <c r="G9" s="123"/>
      <c r="H9" s="123"/>
      <c r="I9" s="123"/>
      <c r="J9" s="22" t="s">
        <v>32</v>
      </c>
      <c r="K9" s="23">
        <v>3.4299999999999997E-2</v>
      </c>
    </row>
    <row r="10" spans="1:11" ht="39.950000000000003" customHeight="1" x14ac:dyDescent="0.25">
      <c r="A10" s="20">
        <v>2</v>
      </c>
      <c r="B10" s="122" t="s">
        <v>39</v>
      </c>
      <c r="C10" s="123"/>
      <c r="D10" s="123"/>
      <c r="E10" s="123"/>
      <c r="F10" s="123"/>
      <c r="G10" s="123"/>
      <c r="H10" s="123"/>
      <c r="I10" s="123"/>
      <c r="J10" s="22" t="s">
        <v>43</v>
      </c>
      <c r="K10" s="23">
        <v>2.8E-3</v>
      </c>
    </row>
    <row r="11" spans="1:11" ht="39.950000000000003" customHeight="1" x14ac:dyDescent="0.25">
      <c r="A11" s="20">
        <v>3</v>
      </c>
      <c r="B11" s="122" t="s">
        <v>33</v>
      </c>
      <c r="C11" s="123"/>
      <c r="D11" s="123"/>
      <c r="E11" s="123"/>
      <c r="F11" s="123"/>
      <c r="G11" s="123"/>
      <c r="H11" s="123"/>
      <c r="I11" s="123"/>
      <c r="J11" s="22" t="s">
        <v>36</v>
      </c>
      <c r="K11" s="23">
        <v>0.01</v>
      </c>
    </row>
    <row r="12" spans="1:11" ht="39.950000000000003" customHeight="1" x14ac:dyDescent="0.25">
      <c r="A12" s="20">
        <v>4</v>
      </c>
      <c r="B12" s="122" t="s">
        <v>34</v>
      </c>
      <c r="C12" s="123"/>
      <c r="D12" s="123"/>
      <c r="E12" s="123"/>
      <c r="F12" s="123"/>
      <c r="G12" s="123"/>
      <c r="H12" s="123"/>
      <c r="I12" s="123"/>
      <c r="J12" s="22" t="s">
        <v>37</v>
      </c>
      <c r="K12" s="23">
        <v>9.4000000000000004E-3</v>
      </c>
    </row>
    <row r="13" spans="1:11" ht="39.950000000000003" customHeight="1" x14ac:dyDescent="0.25">
      <c r="A13" s="20">
        <v>5</v>
      </c>
      <c r="B13" s="122" t="s">
        <v>35</v>
      </c>
      <c r="C13" s="123"/>
      <c r="D13" s="123"/>
      <c r="E13" s="123"/>
      <c r="F13" s="123"/>
      <c r="G13" s="123"/>
      <c r="H13" s="123"/>
      <c r="I13" s="123"/>
      <c r="J13" s="22" t="s">
        <v>38</v>
      </c>
      <c r="K13" s="23">
        <v>6.7400000000000002E-2</v>
      </c>
    </row>
    <row r="14" spans="1:11" ht="39.950000000000003" customHeight="1" x14ac:dyDescent="0.25">
      <c r="A14" s="20">
        <v>6</v>
      </c>
      <c r="B14" s="122" t="s">
        <v>44</v>
      </c>
      <c r="C14" s="123"/>
      <c r="D14" s="123"/>
      <c r="E14" s="123"/>
      <c r="F14" s="123"/>
      <c r="G14" s="123"/>
      <c r="H14" s="123"/>
      <c r="I14" s="123"/>
      <c r="J14" s="22" t="s">
        <v>29</v>
      </c>
      <c r="K14" s="23">
        <v>3.6499999999999998E-2</v>
      </c>
    </row>
    <row r="15" spans="1:11" ht="39.950000000000003" customHeight="1" x14ac:dyDescent="0.25">
      <c r="A15" s="20">
        <v>7</v>
      </c>
      <c r="B15" s="122" t="s">
        <v>45</v>
      </c>
      <c r="C15" s="123"/>
      <c r="D15" s="123"/>
      <c r="E15" s="123"/>
      <c r="F15" s="123"/>
      <c r="G15" s="123"/>
      <c r="H15" s="123"/>
      <c r="I15" s="123"/>
      <c r="J15" s="22" t="s">
        <v>30</v>
      </c>
      <c r="K15" s="24">
        <v>0.03</v>
      </c>
    </row>
    <row r="16" spans="1:11" ht="39.950000000000003" customHeight="1" x14ac:dyDescent="0.25">
      <c r="A16" s="20">
        <v>8</v>
      </c>
      <c r="B16" s="122" t="s">
        <v>46</v>
      </c>
      <c r="C16" s="123"/>
      <c r="D16" s="123"/>
      <c r="E16" s="123"/>
      <c r="F16" s="123"/>
      <c r="G16" s="123"/>
      <c r="H16" s="123"/>
      <c r="I16" s="123"/>
      <c r="J16" s="22" t="s">
        <v>47</v>
      </c>
      <c r="K16" s="24">
        <v>2.7E-2</v>
      </c>
    </row>
    <row r="17" spans="1:11" ht="39.950000000000003" customHeight="1" x14ac:dyDescent="0.25">
      <c r="A17" s="20">
        <v>9</v>
      </c>
      <c r="B17" s="128" t="s">
        <v>50</v>
      </c>
      <c r="C17" s="129"/>
      <c r="D17" s="129"/>
      <c r="E17" s="129"/>
      <c r="F17" s="129"/>
      <c r="G17" s="129"/>
      <c r="H17" s="129"/>
      <c r="I17" s="129"/>
      <c r="J17" s="25" t="s">
        <v>31</v>
      </c>
      <c r="K17" s="26">
        <f>((1+K9+K10+K11) * (1+K12) * (1+K13)) / (1-K14-K15-K16) -1</f>
        <v>0.24454570400000009</v>
      </c>
    </row>
    <row r="18" spans="1:11" ht="24.95" customHeight="1" x14ac:dyDescent="0.25">
      <c r="A18" s="124" t="s">
        <v>48</v>
      </c>
      <c r="B18" s="125"/>
      <c r="C18" s="125"/>
      <c r="D18" s="125"/>
      <c r="E18" s="125"/>
      <c r="F18" s="125"/>
      <c r="G18" s="125"/>
      <c r="H18" s="125"/>
      <c r="I18" s="125"/>
      <c r="J18" s="125"/>
      <c r="K18" s="126"/>
    </row>
    <row r="19" spans="1:11" x14ac:dyDescent="0.25">
      <c r="A19" s="127"/>
      <c r="B19" s="127"/>
      <c r="C19" s="127"/>
      <c r="D19" s="127"/>
      <c r="E19" s="127"/>
      <c r="F19" s="127"/>
      <c r="G19" s="127"/>
      <c r="H19" s="127"/>
      <c r="I19" s="127"/>
      <c r="J19" s="127"/>
      <c r="K19" s="127"/>
    </row>
    <row r="20" spans="1:11" x14ac:dyDescent="0.25">
      <c r="A20" s="127"/>
      <c r="B20" s="127"/>
      <c r="C20" s="127"/>
      <c r="D20" s="127"/>
      <c r="E20" s="127"/>
      <c r="F20" s="127"/>
      <c r="G20" s="127"/>
      <c r="H20" s="127"/>
      <c r="I20" s="127"/>
      <c r="J20" s="127"/>
      <c r="K20" s="127"/>
    </row>
    <row r="21" spans="1:11" x14ac:dyDescent="0.25">
      <c r="A21" s="127"/>
      <c r="B21" s="127"/>
      <c r="C21" s="127"/>
      <c r="D21" s="127"/>
      <c r="E21" s="127"/>
      <c r="F21" s="127"/>
      <c r="G21" s="127"/>
      <c r="H21" s="127"/>
      <c r="I21" s="127"/>
      <c r="J21" s="127"/>
      <c r="K21" s="127"/>
    </row>
    <row r="22" spans="1:11" x14ac:dyDescent="0.25">
      <c r="A22" s="127"/>
      <c r="B22" s="127"/>
      <c r="C22" s="127"/>
      <c r="D22" s="127"/>
      <c r="E22" s="127"/>
      <c r="F22" s="127"/>
      <c r="G22" s="127"/>
      <c r="H22" s="127"/>
      <c r="I22" s="127"/>
      <c r="J22" s="127"/>
      <c r="K22" s="127"/>
    </row>
    <row r="23" spans="1:11" x14ac:dyDescent="0.25">
      <c r="A23" s="127"/>
      <c r="B23" s="127"/>
      <c r="C23" s="127"/>
      <c r="D23" s="127"/>
      <c r="E23" s="127"/>
      <c r="F23" s="127"/>
      <c r="G23" s="127"/>
      <c r="H23" s="127"/>
      <c r="I23" s="127"/>
      <c r="J23" s="127"/>
      <c r="K23" s="127"/>
    </row>
  </sheetData>
  <mergeCells count="19">
    <mergeCell ref="A1:K1"/>
    <mergeCell ref="B2:K2"/>
    <mergeCell ref="B3:K3"/>
    <mergeCell ref="B4:K4"/>
    <mergeCell ref="B5:K5"/>
    <mergeCell ref="B6:K6"/>
    <mergeCell ref="A7:K7"/>
    <mergeCell ref="B8:I8"/>
    <mergeCell ref="B9:I9"/>
    <mergeCell ref="B10:I10"/>
    <mergeCell ref="B11:I11"/>
    <mergeCell ref="B12:I12"/>
    <mergeCell ref="A18:K18"/>
    <mergeCell ref="A19:K23"/>
    <mergeCell ref="B13:I13"/>
    <mergeCell ref="B14:I14"/>
    <mergeCell ref="B15:I15"/>
    <mergeCell ref="B16:I16"/>
    <mergeCell ref="B17:I17"/>
  </mergeCells>
  <conditionalFormatting sqref="K17">
    <cfRule type="expression" dxfId="0" priority="1" stopIfTrue="1">
      <formula>DESONERACAO="não"</formula>
    </cfRule>
  </conditionalFormatting>
  <dataValidations count="3">
    <dataValidation type="decimal" allowBlank="1" showErrorMessage="1" errorTitle="Erro de valores" error="Digite um valor entre 0% e 100%" sqref="K9:K14" xr:uid="{23B839BE-5642-4B40-94D9-ACE6F0147403}">
      <formula1>0</formula1>
      <formula2>1</formula2>
    </dataValidation>
    <dataValidation type="decimal" allowBlank="1" showErrorMessage="1" errorTitle="Erro de valores" error="Digite um valor maior do que 0." sqref="K15" xr:uid="{D2B4D82D-F159-484E-8512-FFDFA917F071}">
      <formula1>0</formula1>
      <formula2>1</formula2>
    </dataValidation>
    <dataValidation operator="greaterThanOrEqual" allowBlank="1" showErrorMessage="1" errorTitle="Erro de valores" error="Digite um valor igual a 0% ou 2%." sqref="K16" xr:uid="{AB194E74-12F4-469E-8D09-F797DCF16A4F}">
      <formula1>0</formula1>
      <formula2>0</formula2>
    </dataValidation>
  </dataValidations>
  <pageMargins left="0.51181102362204722" right="0.51181102362204722" top="0.78740157480314965" bottom="0.78740157480314965" header="0.31496062992125984" footer="0.31496062992125984"/>
  <pageSetup paperSize="9" scale="90" orientation="portrait" horizontalDpi="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5B053-E466-4D25-990E-FB4A27DCABEA}">
  <dimension ref="A1:J33"/>
  <sheetViews>
    <sheetView workbookViewId="0">
      <selection activeCell="N11" sqref="N11"/>
    </sheetView>
  </sheetViews>
  <sheetFormatPr defaultRowHeight="15" x14ac:dyDescent="0.25"/>
  <cols>
    <col min="1" max="1" width="16.28515625" bestFit="1" customWidth="1"/>
    <col min="9" max="9" width="18.28515625" customWidth="1"/>
    <col min="10" max="10" width="20.140625" customWidth="1"/>
  </cols>
  <sheetData>
    <row r="1" spans="1:10" ht="47.25" customHeight="1" x14ac:dyDescent="0.25">
      <c r="A1" s="176" t="s">
        <v>83</v>
      </c>
      <c r="B1" s="176"/>
      <c r="C1" s="176"/>
      <c r="D1" s="176"/>
      <c r="E1" s="176"/>
      <c r="F1" s="176"/>
      <c r="G1" s="176"/>
      <c r="H1" s="176"/>
      <c r="I1" s="176"/>
      <c r="J1" s="176"/>
    </row>
    <row r="2" spans="1:10" ht="42" customHeight="1" x14ac:dyDescent="0.25">
      <c r="A2" s="21" t="s">
        <v>5</v>
      </c>
      <c r="B2" s="84" t="str">
        <f>'PLANILHA ORÇAMENTÁRIA'!B3:H3</f>
        <v>XXXXXXXXXXXXXXXXX</v>
      </c>
      <c r="C2" s="84"/>
      <c r="D2" s="84"/>
      <c r="E2" s="84"/>
      <c r="F2" s="84"/>
      <c r="G2" s="84"/>
      <c r="H2" s="84"/>
      <c r="I2" s="84"/>
      <c r="J2" s="84"/>
    </row>
    <row r="3" spans="1:10" ht="30" customHeight="1" x14ac:dyDescent="0.25">
      <c r="A3" s="11" t="str">
        <f>'PLANILHA ORÇAMENTÁRIA'!A4</f>
        <v>CE nº</v>
      </c>
      <c r="B3" s="144" t="str">
        <f>'PLANILHA ORÇAMENTÁRIA'!B4:H4</f>
        <v>XX/2026/PMMG</v>
      </c>
      <c r="C3" s="145"/>
      <c r="D3" s="145"/>
      <c r="E3" s="145"/>
      <c r="F3" s="145"/>
      <c r="G3" s="145"/>
      <c r="H3" s="145"/>
      <c r="I3" s="145"/>
      <c r="J3" s="146"/>
    </row>
    <row r="4" spans="1:10" ht="30" customHeight="1" x14ac:dyDescent="0.25">
      <c r="A4" s="21" t="s">
        <v>25</v>
      </c>
      <c r="B4" s="177" t="str">
        <f>'PLANILHA ORÇAMENTÁRIA'!B6</f>
        <v>XXXXXXXXXXXXXXXXX</v>
      </c>
      <c r="C4" s="177"/>
      <c r="D4" s="177"/>
      <c r="E4" s="177"/>
      <c r="F4" s="177"/>
      <c r="G4" s="177"/>
      <c r="H4" s="177"/>
      <c r="I4" s="177"/>
      <c r="J4" s="177"/>
    </row>
    <row r="5" spans="1:10" ht="30" customHeight="1" x14ac:dyDescent="0.25">
      <c r="A5" s="21" t="s">
        <v>26</v>
      </c>
      <c r="B5" s="174">
        <f>'PLANILHA ORÇAMENTÁRIA'!B7</f>
        <v>0</v>
      </c>
      <c r="C5" s="174"/>
      <c r="D5" s="174"/>
      <c r="E5" s="174"/>
      <c r="F5" s="174"/>
      <c r="G5" s="174"/>
      <c r="H5" s="174"/>
      <c r="I5" s="174"/>
      <c r="J5" s="174"/>
    </row>
    <row r="6" spans="1:10" ht="24.95" customHeight="1" x14ac:dyDescent="0.25">
      <c r="A6" s="175"/>
      <c r="B6" s="175"/>
      <c r="C6" s="175"/>
      <c r="D6" s="175"/>
      <c r="E6" s="175"/>
      <c r="F6" s="175"/>
      <c r="G6" s="175"/>
      <c r="H6" s="175"/>
      <c r="I6" s="175"/>
      <c r="J6" s="175"/>
    </row>
    <row r="7" spans="1:10" ht="39.950000000000003" customHeight="1" x14ac:dyDescent="0.25">
      <c r="A7" s="171" t="s">
        <v>51</v>
      </c>
      <c r="B7" s="172"/>
      <c r="C7" s="172"/>
      <c r="D7" s="172"/>
      <c r="E7" s="172"/>
      <c r="F7" s="172"/>
      <c r="G7" s="172"/>
      <c r="H7" s="172"/>
      <c r="I7" s="173"/>
      <c r="J7" s="44" t="s">
        <v>52</v>
      </c>
    </row>
    <row r="8" spans="1:10" ht="18" customHeight="1" x14ac:dyDescent="0.25">
      <c r="A8" s="169" t="s">
        <v>54</v>
      </c>
      <c r="B8" s="154" t="s">
        <v>63</v>
      </c>
      <c r="C8" s="154"/>
      <c r="D8" s="154"/>
      <c r="E8" s="154"/>
      <c r="F8" s="154"/>
      <c r="G8" s="154"/>
      <c r="H8" s="154"/>
      <c r="I8" s="154"/>
      <c r="J8" s="29">
        <v>0</v>
      </c>
    </row>
    <row r="9" spans="1:10" ht="18" customHeight="1" x14ac:dyDescent="0.25">
      <c r="A9" s="169"/>
      <c r="B9" s="154" t="s">
        <v>64</v>
      </c>
      <c r="C9" s="154"/>
      <c r="D9" s="154"/>
      <c r="E9" s="154"/>
      <c r="F9" s="154"/>
      <c r="G9" s="154"/>
      <c r="H9" s="154"/>
      <c r="I9" s="154"/>
      <c r="J9" s="29">
        <v>0</v>
      </c>
    </row>
    <row r="10" spans="1:10" ht="18" customHeight="1" x14ac:dyDescent="0.25">
      <c r="A10" s="169"/>
      <c r="B10" s="154" t="s">
        <v>65</v>
      </c>
      <c r="C10" s="154"/>
      <c r="D10" s="154"/>
      <c r="E10" s="154"/>
      <c r="F10" s="154"/>
      <c r="G10" s="154"/>
      <c r="H10" s="154"/>
      <c r="I10" s="154"/>
      <c r="J10" s="29">
        <v>0</v>
      </c>
    </row>
    <row r="11" spans="1:10" ht="18" customHeight="1" x14ac:dyDescent="0.25">
      <c r="A11" s="169"/>
      <c r="B11" s="154" t="s">
        <v>66</v>
      </c>
      <c r="C11" s="154"/>
      <c r="D11" s="154"/>
      <c r="E11" s="154"/>
      <c r="F11" s="154"/>
      <c r="G11" s="154"/>
      <c r="H11" s="154"/>
      <c r="I11" s="154"/>
      <c r="J11" s="29">
        <v>0</v>
      </c>
    </row>
    <row r="12" spans="1:10" ht="18" customHeight="1" x14ac:dyDescent="0.25">
      <c r="A12" s="169"/>
      <c r="B12" s="154" t="s">
        <v>67</v>
      </c>
      <c r="C12" s="154"/>
      <c r="D12" s="154"/>
      <c r="E12" s="154"/>
      <c r="F12" s="154"/>
      <c r="G12" s="154"/>
      <c r="H12" s="154"/>
      <c r="I12" s="154"/>
      <c r="J12" s="29">
        <v>0</v>
      </c>
    </row>
    <row r="13" spans="1:10" ht="18" customHeight="1" x14ac:dyDescent="0.25">
      <c r="A13" s="169"/>
      <c r="B13" s="154" t="s">
        <v>68</v>
      </c>
      <c r="C13" s="154"/>
      <c r="D13" s="154"/>
      <c r="E13" s="154"/>
      <c r="F13" s="154"/>
      <c r="G13" s="154"/>
      <c r="H13" s="154"/>
      <c r="I13" s="154"/>
      <c r="J13" s="29">
        <v>0</v>
      </c>
    </row>
    <row r="14" spans="1:10" ht="18" customHeight="1" x14ac:dyDescent="0.25">
      <c r="A14" s="169"/>
      <c r="B14" s="154" t="s">
        <v>69</v>
      </c>
      <c r="C14" s="154"/>
      <c r="D14" s="154"/>
      <c r="E14" s="154"/>
      <c r="F14" s="154"/>
      <c r="G14" s="154"/>
      <c r="H14" s="154"/>
      <c r="I14" s="154"/>
      <c r="J14" s="29">
        <v>0</v>
      </c>
    </row>
    <row r="15" spans="1:10" ht="18" customHeight="1" x14ac:dyDescent="0.25">
      <c r="A15" s="169"/>
      <c r="B15" s="154" t="s">
        <v>70</v>
      </c>
      <c r="C15" s="154"/>
      <c r="D15" s="154"/>
      <c r="E15" s="154"/>
      <c r="F15" s="154"/>
      <c r="G15" s="154"/>
      <c r="H15" s="154"/>
      <c r="I15" s="154"/>
      <c r="J15" s="29">
        <v>0</v>
      </c>
    </row>
    <row r="16" spans="1:10" ht="18" customHeight="1" x14ac:dyDescent="0.25">
      <c r="A16" s="169"/>
      <c r="B16" s="166" t="s">
        <v>71</v>
      </c>
      <c r="C16" s="167"/>
      <c r="D16" s="167"/>
      <c r="E16" s="167"/>
      <c r="F16" s="167"/>
      <c r="G16" s="167"/>
      <c r="H16" s="167"/>
      <c r="I16" s="168"/>
      <c r="J16" s="29">
        <v>0</v>
      </c>
    </row>
    <row r="17" spans="1:10" ht="24.95" customHeight="1" x14ac:dyDescent="0.25">
      <c r="A17" s="169"/>
      <c r="B17" s="155" t="s">
        <v>55</v>
      </c>
      <c r="C17" s="155"/>
      <c r="D17" s="155"/>
      <c r="E17" s="155"/>
      <c r="F17" s="155"/>
      <c r="G17" s="155"/>
      <c r="H17" s="155"/>
      <c r="I17" s="155"/>
      <c r="J17" s="45">
        <f>SUM(J8:J16)</f>
        <v>0</v>
      </c>
    </row>
    <row r="18" spans="1:10" ht="18" customHeight="1" x14ac:dyDescent="0.25">
      <c r="A18" s="156" t="s">
        <v>56</v>
      </c>
      <c r="B18" s="160" t="s">
        <v>72</v>
      </c>
      <c r="C18" s="161"/>
      <c r="D18" s="161"/>
      <c r="E18" s="161"/>
      <c r="F18" s="161"/>
      <c r="G18" s="161"/>
      <c r="H18" s="161"/>
      <c r="I18" s="162"/>
      <c r="J18" s="29">
        <v>0</v>
      </c>
    </row>
    <row r="19" spans="1:10" ht="18" customHeight="1" x14ac:dyDescent="0.25">
      <c r="A19" s="157"/>
      <c r="B19" s="160" t="s">
        <v>73</v>
      </c>
      <c r="C19" s="161"/>
      <c r="D19" s="161"/>
      <c r="E19" s="161"/>
      <c r="F19" s="161"/>
      <c r="G19" s="161"/>
      <c r="H19" s="161"/>
      <c r="I19" s="162"/>
      <c r="J19" s="29">
        <v>0</v>
      </c>
    </row>
    <row r="20" spans="1:10" ht="18" customHeight="1" x14ac:dyDescent="0.25">
      <c r="A20" s="157"/>
      <c r="B20" s="160" t="s">
        <v>74</v>
      </c>
      <c r="C20" s="161"/>
      <c r="D20" s="161"/>
      <c r="E20" s="161"/>
      <c r="F20" s="161"/>
      <c r="G20" s="161"/>
      <c r="H20" s="161"/>
      <c r="I20" s="162"/>
      <c r="J20" s="29">
        <v>0</v>
      </c>
    </row>
    <row r="21" spans="1:10" ht="18" customHeight="1" x14ac:dyDescent="0.25">
      <c r="A21" s="157"/>
      <c r="B21" s="160" t="s">
        <v>75</v>
      </c>
      <c r="C21" s="161"/>
      <c r="D21" s="161"/>
      <c r="E21" s="161"/>
      <c r="F21" s="161"/>
      <c r="G21" s="161"/>
      <c r="H21" s="161"/>
      <c r="I21" s="162"/>
      <c r="J21" s="29">
        <v>0</v>
      </c>
    </row>
    <row r="22" spans="1:10" ht="25.5" customHeight="1" x14ac:dyDescent="0.25">
      <c r="A22" s="157"/>
      <c r="B22" s="160" t="s">
        <v>76</v>
      </c>
      <c r="C22" s="161"/>
      <c r="D22" s="161"/>
      <c r="E22" s="161"/>
      <c r="F22" s="161"/>
      <c r="G22" s="161"/>
      <c r="H22" s="161"/>
      <c r="I22" s="162"/>
      <c r="J22" s="29">
        <v>0</v>
      </c>
    </row>
    <row r="23" spans="1:10" ht="24.95" customHeight="1" x14ac:dyDescent="0.25">
      <c r="A23" s="158"/>
      <c r="B23" s="163" t="s">
        <v>53</v>
      </c>
      <c r="C23" s="164"/>
      <c r="D23" s="164"/>
      <c r="E23" s="164"/>
      <c r="F23" s="164"/>
      <c r="G23" s="164"/>
      <c r="H23" s="164"/>
      <c r="I23" s="165"/>
      <c r="J23" s="45">
        <f>SUM(J18:J22)</f>
        <v>0</v>
      </c>
    </row>
    <row r="24" spans="1:10" ht="18" customHeight="1" x14ac:dyDescent="0.25">
      <c r="A24" s="156" t="s">
        <v>59</v>
      </c>
      <c r="B24" s="154" t="s">
        <v>77</v>
      </c>
      <c r="C24" s="154"/>
      <c r="D24" s="154"/>
      <c r="E24" s="154"/>
      <c r="F24" s="154"/>
      <c r="G24" s="154"/>
      <c r="H24" s="154"/>
      <c r="I24" s="154"/>
      <c r="J24" s="29">
        <v>0</v>
      </c>
    </row>
    <row r="25" spans="1:10" ht="18" customHeight="1" x14ac:dyDescent="0.25">
      <c r="A25" s="157"/>
      <c r="B25" s="154" t="s">
        <v>78</v>
      </c>
      <c r="C25" s="154"/>
      <c r="D25" s="154"/>
      <c r="E25" s="154"/>
      <c r="F25" s="154"/>
      <c r="G25" s="154"/>
      <c r="H25" s="154"/>
      <c r="I25" s="154"/>
      <c r="J25" s="29">
        <v>0</v>
      </c>
    </row>
    <row r="26" spans="1:10" ht="18" customHeight="1" x14ac:dyDescent="0.25">
      <c r="A26" s="157"/>
      <c r="B26" s="154" t="s">
        <v>79</v>
      </c>
      <c r="C26" s="154"/>
      <c r="D26" s="154"/>
      <c r="E26" s="154"/>
      <c r="F26" s="154"/>
      <c r="G26" s="154"/>
      <c r="H26" s="154"/>
      <c r="I26" s="154"/>
      <c r="J26" s="29">
        <v>0</v>
      </c>
    </row>
    <row r="27" spans="1:10" ht="24.95" customHeight="1" x14ac:dyDescent="0.25">
      <c r="A27" s="158"/>
      <c r="B27" s="155" t="s">
        <v>57</v>
      </c>
      <c r="C27" s="155"/>
      <c r="D27" s="155"/>
      <c r="E27" s="155"/>
      <c r="F27" s="155"/>
      <c r="G27" s="155"/>
      <c r="H27" s="155"/>
      <c r="I27" s="155"/>
      <c r="J27" s="45">
        <f>SUM(J24:J26)</f>
        <v>0</v>
      </c>
    </row>
    <row r="28" spans="1:10" ht="18" customHeight="1" x14ac:dyDescent="0.25">
      <c r="A28" s="156" t="s">
        <v>60</v>
      </c>
      <c r="B28" s="154" t="s">
        <v>80</v>
      </c>
      <c r="C28" s="154"/>
      <c r="D28" s="154"/>
      <c r="E28" s="154"/>
      <c r="F28" s="154"/>
      <c r="G28" s="154"/>
      <c r="H28" s="154"/>
      <c r="I28" s="154"/>
      <c r="J28" s="29">
        <v>0</v>
      </c>
    </row>
    <row r="29" spans="1:10" ht="18" customHeight="1" x14ac:dyDescent="0.25">
      <c r="A29" s="157"/>
      <c r="B29" s="154" t="s">
        <v>81</v>
      </c>
      <c r="C29" s="154"/>
      <c r="D29" s="154"/>
      <c r="E29" s="154"/>
      <c r="F29" s="154"/>
      <c r="G29" s="154"/>
      <c r="H29" s="154"/>
      <c r="I29" s="154"/>
      <c r="J29" s="29">
        <v>0</v>
      </c>
    </row>
    <row r="30" spans="1:10" ht="24.95" customHeight="1" x14ac:dyDescent="0.25">
      <c r="A30" s="158"/>
      <c r="B30" s="159" t="s">
        <v>58</v>
      </c>
      <c r="C30" s="159"/>
      <c r="D30" s="159"/>
      <c r="E30" s="159"/>
      <c r="F30" s="159"/>
      <c r="G30" s="159"/>
      <c r="H30" s="159"/>
      <c r="I30" s="159"/>
      <c r="J30" s="28">
        <f>SUM(J28:J29)</f>
        <v>0</v>
      </c>
    </row>
    <row r="31" spans="1:10" ht="20.25" customHeight="1" x14ac:dyDescent="0.25">
      <c r="A31" s="156" t="s">
        <v>62</v>
      </c>
      <c r="B31" s="154" t="s">
        <v>82</v>
      </c>
      <c r="C31" s="154"/>
      <c r="D31" s="154"/>
      <c r="E31" s="154"/>
      <c r="F31" s="154"/>
      <c r="G31" s="154"/>
      <c r="H31" s="154"/>
      <c r="I31" s="154"/>
      <c r="J31" s="29">
        <v>0</v>
      </c>
    </row>
    <row r="32" spans="1:10" ht="24.95" customHeight="1" x14ac:dyDescent="0.25">
      <c r="A32" s="157"/>
      <c r="B32" s="170" t="s">
        <v>61</v>
      </c>
      <c r="C32" s="170"/>
      <c r="D32" s="170"/>
      <c r="E32" s="170"/>
      <c r="F32" s="170"/>
      <c r="G32" s="170"/>
      <c r="H32" s="170"/>
      <c r="I32" s="170"/>
      <c r="J32" s="46">
        <f>SUM(J31)</f>
        <v>0</v>
      </c>
    </row>
    <row r="33" spans="1:10" ht="24.95" customHeight="1" x14ac:dyDescent="0.25">
      <c r="A33" s="153" t="s">
        <v>23</v>
      </c>
      <c r="B33" s="153"/>
      <c r="C33" s="153"/>
      <c r="D33" s="153"/>
      <c r="E33" s="153"/>
      <c r="F33" s="153"/>
      <c r="G33" s="153"/>
      <c r="H33" s="153"/>
      <c r="I33" s="153"/>
      <c r="J33" s="30">
        <f>J17+J23+J27+J30+J32</f>
        <v>0</v>
      </c>
    </row>
  </sheetData>
  <mergeCells count="38">
    <mergeCell ref="A7:I7"/>
    <mergeCell ref="B5:J5"/>
    <mergeCell ref="A6:J6"/>
    <mergeCell ref="A1:J1"/>
    <mergeCell ref="B2:J2"/>
    <mergeCell ref="B3:J3"/>
    <mergeCell ref="B4:J4"/>
    <mergeCell ref="B16:I16"/>
    <mergeCell ref="B17:I17"/>
    <mergeCell ref="A8:A17"/>
    <mergeCell ref="B32:I32"/>
    <mergeCell ref="A31:A32"/>
    <mergeCell ref="B19:I19"/>
    <mergeCell ref="B18:I18"/>
    <mergeCell ref="B14:I14"/>
    <mergeCell ref="B15:I15"/>
    <mergeCell ref="B8:I8"/>
    <mergeCell ref="B9:I9"/>
    <mergeCell ref="B10:I10"/>
    <mergeCell ref="B11:I11"/>
    <mergeCell ref="B12:I12"/>
    <mergeCell ref="B13:I13"/>
    <mergeCell ref="A33:I33"/>
    <mergeCell ref="B29:I29"/>
    <mergeCell ref="B27:I27"/>
    <mergeCell ref="B28:I28"/>
    <mergeCell ref="A18:A23"/>
    <mergeCell ref="A24:A27"/>
    <mergeCell ref="A28:A30"/>
    <mergeCell ref="B30:I30"/>
    <mergeCell ref="B31:I31"/>
    <mergeCell ref="B24:I24"/>
    <mergeCell ref="B25:I25"/>
    <mergeCell ref="B26:I26"/>
    <mergeCell ref="B22:I22"/>
    <mergeCell ref="B23:I23"/>
    <mergeCell ref="B21:I21"/>
    <mergeCell ref="B20:I20"/>
  </mergeCells>
  <pageMargins left="0.39370078740157483" right="0.39370078740157483" top="0.78740157480314965" bottom="0.78740157480314965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2</vt:i4>
      </vt:variant>
    </vt:vector>
  </HeadingPairs>
  <TitlesOfParts>
    <vt:vector size="6" baseType="lpstr">
      <vt:lpstr>PLANILHA ORÇAMENTÁRIA</vt:lpstr>
      <vt:lpstr>CRONOGRAMA FISCO-FINANCEIRO</vt:lpstr>
      <vt:lpstr>BDI</vt:lpstr>
      <vt:lpstr>ENCARGOS SOCIAIS</vt:lpstr>
      <vt:lpstr>'CRONOGRAMA FISCO-FINANCEIRO'!Area_de_impressao</vt:lpstr>
      <vt:lpstr>'PLANILHA ORÇAMENTÁRIA'!Area_de_impressao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2026-04-16T14:21:18Z</dcterms:modified>
</cp:coreProperties>
</file>