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F87D79BE-CFCA-403D-A396-C20C111DBD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HA ORÇAMENTÁRIA" sheetId="3" r:id="rId1"/>
    <sheet name="CRONOGRAMA FISCO-FINANCEIRO" sheetId="6" r:id="rId2"/>
    <sheet name="BDI 1" sheetId="7" r:id="rId3"/>
    <sheet name="BDI 2" sheetId="11" r:id="rId4"/>
    <sheet name="ENCARGOS SOCIAIS" sheetId="8" r:id="rId5"/>
  </sheets>
  <definedNames>
    <definedName name="_xlnm.Print_Area" localSheetId="1">'CRONOGRAMA FISCO-FINANCEIRO'!$A$1:$P$20</definedName>
    <definedName name="_xlnm.Print_Area" localSheetId="0">'PLANILHA ORÇAMENTÁRIA'!$A$1:$G$58</definedName>
    <definedName name="BDI" comment="Coluna BDI" localSheetId="3">1+(INDEX(#REF!,ROW())/100)</definedName>
    <definedName name="BDI" comment="Coluna BDI">1+(INDEX(#REF!,ROW())/100)</definedName>
    <definedName name="BDI.Opcao" localSheetId="3" hidden="1">#REF!</definedName>
    <definedName name="BDI.Opcao" hidden="1">#REF!</definedName>
    <definedName name="ContraPart1" comment="Contrapartida1: coluna auxiliar para cálculo da contrapartida" localSheetId="3">#REF!-SUMIF(#REF!,"&gt;=0",#REF!)</definedName>
    <definedName name="ContraPart1" comment="Contrapartida1: coluna auxiliar para cálculo da contrapartida">#REF!-SUMIF(#REF!,"&gt;=0",#REF!)</definedName>
    <definedName name="ContraPart2" comment="Diferença entre a contrapartida efetiva menos as contrapartidas informadas pelo usuário (Fin, Física e/ou Outras Fontes)" localSheetId="3">MAX(#REF!-SUM(#REF!),0)</definedName>
    <definedName name="ContraPart2" comment="Diferença entre a contrapartida efetiva menos as contrapartidas informadas pelo usuário (Fin, Física e/ou Outras Fontes)">MAX(#REF!-SUM(#REF!),0)</definedName>
    <definedName name="DESONERACAO" localSheetId="3" hidden="1">IF(OR('BDI 2'!Import.Desoneracao="DESONERADO",'BDI 2'!Import.Desoneracao="SIM"),"SIM","NÃO")</definedName>
    <definedName name="DESONERACAO" hidden="1">IF(OR(Import.Desoneracao="DESONERADO",Import.Desoneracao="SIM"),"SIM","NÃO")</definedName>
    <definedName name="desyxhdr" localSheetId="3" hidden="1">#REF!</definedName>
    <definedName name="desyxhdr" hidden="1">#REF!</definedName>
    <definedName name="Import.Desoneracao" localSheetId="3" hidden="1">OFFSET(#REF!,0,-1)</definedName>
    <definedName name="Import.Desoneracao" hidden="1">OFFSET(#REF!,0,-1)</definedName>
    <definedName name="Item" comment="Coluna Número do Macroitem" localSheetId="3">INDEX(#REF!,ROW())</definedName>
    <definedName name="Item" comment="Coluna Número do Macroitem">INDEX(#REF!,ROW())</definedName>
    <definedName name="ListaNomes" comment="Indica os nomes dos Responsáveis Técnicos peloOrçamento, Fiscalização e Execução" localSheetId="3">#REF!</definedName>
    <definedName name="ListaNomes" comment="Indica os nomes dos Responsáveis Técnicos peloOrçamento, Fiscalização e Execução">#REF!</definedName>
    <definedName name="Macroitem" comment="Mostra o valor da Coluna Total Macroitem na linha pesquisada." localSheetId="3">INDEX(#REF!,ROW())</definedName>
    <definedName name="Macroitem" comment="Mostra o valor da Coluna Total Macroitem na linha pesquisada.">INDEX(#REF!,ROW())</definedName>
    <definedName name="Macroitem1" comment="Indica o valor da coluna Total Macroitem 1" localSheetId="3">INDEX(#REF!,ROW())</definedName>
    <definedName name="Macroitem1" comment="Indica o valor da coluna Total Macroitem 1">INDEX(#REF!,ROW())</definedName>
    <definedName name="Macroitem2" comment="Indica o valor da coluna Total Macroitem 2" localSheetId="3">INDEX(#REF!,ROW())</definedName>
    <definedName name="Macroitem2" comment="Indica o valor da coluna Total Macroitem 2">INDEX(#REF!,ROW())</definedName>
    <definedName name="Macroitem3" comment="Indica o valor da coluna Total Macroitem 3" localSheetId="3">INDEX(#REF!,ROW())</definedName>
    <definedName name="Macroitem3" comment="Indica o valor da coluna Total Macroitem 3">INDEX(#REF!,ROW())</definedName>
    <definedName name="MacroitemAc" localSheetId="3">INDEX(#REF!,ROW())</definedName>
    <definedName name="MacroitemAc">INDEX(#REF!,ROW())</definedName>
    <definedName name="MacroitemPer" localSheetId="3">INDEX(#REF!,ROW())</definedName>
    <definedName name="MacroitemPer">INDEX(#REF!,ROW())</definedName>
    <definedName name="MacroitemRet" localSheetId="3">INDEX(#REF!,ROW())</definedName>
    <definedName name="MacroitemRet">INDEX(#REF!,ROW())</definedName>
    <definedName name="matriz" localSheetId="3">#REF!</definedName>
    <definedName name="matriz">#REF!</definedName>
    <definedName name="matriz2" localSheetId="3">#REF!</definedName>
    <definedName name="matriz2">#REF!</definedName>
    <definedName name="Medicao1" comment="Indica a posicao na Tabela Matriz do BM 01" localSheetId="3">INDEX(#REF!,ROW())</definedName>
    <definedName name="Medicao1" comment="Indica a posicao na Tabela Matriz do BM 01">INDEX(#REF!,ROW())</definedName>
    <definedName name="ORÇAMENTO.BancoRef" hidden="1">'PLANILHA ORÇAMENTÁRIA'!$F$9</definedName>
    <definedName name="ORÇAMENTO.CustoUnitario" hidden="1">ROUND('PLANILHA ORÇAMENTÁRIA'!$U1,15-13*'PLANILHA ORÇAMENTÁRIA'!$AF$9)</definedName>
    <definedName name="ORÇAMENTO.PrecoUnitarioLicitado" hidden="1">'PLANILHA ORÇAMENTÁRIA'!$AL1</definedName>
    <definedName name="Quantidade" comment="Coluna Quantidade" localSheetId="3">INDEX(#REF!,ROW())</definedName>
    <definedName name="Quantidade" comment="Coluna Quantidade">INDEX(#REF!,ROW())</definedName>
    <definedName name="Quantidade1" comment="Coluna Quantidade1 (Licitados)" localSheetId="3">INDEX(#REF!,ROW())</definedName>
    <definedName name="Quantidade1" comment="Coluna Quantidade1 (Licitados)">INDEX(#REF!,ROW())</definedName>
    <definedName name="Quantidade2" comment="Coluna Quantidade2 (Reprogramado Vigente)" localSheetId="3">INDEX(#REF!,ROW())</definedName>
    <definedName name="Quantidade2" comment="Coluna Quantidade2 (Reprogramado Vigente)">INDEX(#REF!,ROW())</definedName>
    <definedName name="Quantidade3" comment="Coluna Quantidade3 (Reprogramado Proposto)" localSheetId="3">INDEX(#REF!,ROW())</definedName>
    <definedName name="Quantidade3" comment="Coluna Quantidade3 (Reprogramado Proposto)">INDEX(#REF!,ROW())</definedName>
    <definedName name="QuantidadeAc" localSheetId="3">SUM(OFFSET('BDI 2'!Medicao1,0,0,1,#REF!))</definedName>
    <definedName name="QuantidadeAc">SUM(OFFSET([0]!Medicao1,0,0,1,#REF!))</definedName>
    <definedName name="QuantidadePeriodo" localSheetId="3">INDEX('BDI 2'!TabMedicao,ROW(),#REF!)</definedName>
    <definedName name="QuantidadePeriodo">INDEX([0]!TabMedicao,ROW(),#REF!)</definedName>
    <definedName name="REFERENCIA.Descricao" hidden="1">IF(ISNUMBER('PLANILHA ORÇAMENTÁRIA'!$AF1),OFFSET(INDIRECT(ORÇAMENTO.BancoRef),'PLANILHA ORÇAMENTÁRIA'!$AF1-1,3,1),'PLANILHA ORÇAMENTÁRIA'!$AF1)</definedName>
    <definedName name="REFERENCIA.Unidade" hidden="1">IF(ISNUMBER('PLANILHA ORÇAMENTÁRIA'!$AF1),OFFSET(INDIRECT(ORÇAMENTO.BancoRef),'PLANILHA ORÇAMENTÁRIA'!$AF1-1,4,1),"-")</definedName>
    <definedName name="Registro" comment="Indica o número de ART ou RRT informada na planiha Dados Iniciais, de acordo com o nome escolhido no campo acima, na seta." localSheetId="3">IF(INDIRECT(ADDRESS(ROW()-1,COLUMN()))=#REF!,#REF!,IF(INDIRECT(ADDRESS(ROW()-1,COLUMN()))=#REF!,#REF!,IF(INDIRECT(ADDRESS(ROW()-1,COLUMN()))=#REF!,#REF!,"")))</definedName>
    <definedName name="Registro" comment="Indica o número de ART ou RRT informada na planiha Dados Iniciais, de acordo com o nome escolhido no campo acima, na seta.">IF(INDIRECT(ADDRESS(ROW()-1,COLUMN()))=#REF!,#REF!,IF(INDIRECT(ADDRESS(ROW()-1,COLUMN()))=#REF!,#REF!,IF(INDIRECT(ADDRESS(ROW()-1,COLUMN()))=#REF!,#REF!,"")))</definedName>
    <definedName name="ResParcial" comment="Seleção parcial do Total Subitens referente à um Macroitem específico" localSheetId="3">OFFSET('BDI 2'!Subitem,0,0,MATCH(VLOOKUP("Macroitem",'BDI 2'!TabAux,1,FALSE),'BDI 2'!TabAux,0),1)</definedName>
    <definedName name="ResParcial" comment="Seleção parcial do Total Subitens referente à um Macroitem específico">OFFSET([0]!Subitem,0,0,MATCH(VLOOKUP("Macroitem",[0]!TabAux,1,FALSE),[0]!TabAux,0),1)</definedName>
    <definedName name="ResParcial1" comment="Seleção parcial do Total Subitens1 referente à um Macroitem específico (licitado)" localSheetId="3">OFFSET('BDI 2'!Subitem1,0,0,MATCH(VLOOKUP("Macroitem",'BDI 2'!TabAux,1,FALSE),'BDI 2'!TabAux,0),1)</definedName>
    <definedName name="ResParcial1" comment="Seleção parcial do Total Subitens1 referente à um Macroitem específico (licitado)">OFFSET([0]!Subitem1,0,0,MATCH(VLOOKUP("Macroitem",[0]!TabAux,1,FALSE),[0]!TabAux,0),1)</definedName>
    <definedName name="ResParcial2" comment="Seleção parcial do Total Subitens2 referente à um Macroitem específico (Reprogramado Vigente)" localSheetId="3">OFFSET('BDI 2'!Subitem2,0,0,MATCH(VLOOKUP("Macroitem",'BDI 2'!TabAux,1,FALSE),'BDI 2'!TabAux,0),1)</definedName>
    <definedName name="ResParcial2" comment="Seleção parcial do Total Subitens2 referente à um Macroitem específico (Reprogramado Vigente)">OFFSET([0]!Subitem2,0,0,MATCH(VLOOKUP("Macroitem",[0]!TabAux,1,FALSE),[0]!TabAux,0),1)</definedName>
    <definedName name="ResParcial3" comment="Seleção parcial do Total Subitens3 referente à um Macroitem específico (Reprogramado Proposto)" localSheetId="3">OFFSET('BDI 2'!Subitem3,0,0,MATCH(VLOOKUP("Macroitem",'BDI 2'!TabAux,1,FALSE),'BDI 2'!TabAux,0),1)</definedName>
    <definedName name="ResParcial3" comment="Seleção parcial do Total Subitens3 referente à um Macroitem específico (Reprogramado Proposto)">OFFSET([0]!Subitem3,0,0,MATCH(VLOOKUP("Macroitem",[0]!TabAux,1,FALSE),[0]!TabAux,0),1)</definedName>
    <definedName name="ResParcialAc" localSheetId="3">OFFSET('BDI 2'!SubitemAc,0,0,MATCH(VLOOKUP("Macroitem",'BDI 2'!TabAux,1,FALSE),'BDI 2'!TabAux,0),1)</definedName>
    <definedName name="ResParcialAc">OFFSET([0]!SubitemAc,0,0,MATCH(VLOOKUP("Macroitem",[0]!TabAux,1,FALSE),[0]!TabAux,0),1)</definedName>
    <definedName name="ResParcialPer" localSheetId="3">OFFSET('BDI 2'!SubitemPer,0,0,MATCH(VLOOKUP("Macroitem",'BDI 2'!TabAux,1,FALSE),'BDI 2'!TabAux,0),1)</definedName>
    <definedName name="ResParcialPer">OFFSET([0]!SubitemPer,0,0,MATCH(VLOOKUP("Macroitem",[0]!TabAux,1,FALSE),[0]!TabAux,0),1)</definedName>
    <definedName name="ResParcialRet" localSheetId="3">OFFSET('BDI 2'!SubitemRet,0,0,MATCH(VLOOKUP("Macroitem",'BDI 2'!TabAux,1,FALSE),'BDI 2'!TabAux,0),1)</definedName>
    <definedName name="ResParcialRet">OFFSET([0]!SubitemRet,0,0,MATCH(VLOOKUP("Macroitem",[0]!TabAux,1,FALSE),[0]!TabAux,0),1)</definedName>
    <definedName name="Subitem" comment="Coluna Total Subitens" localSheetId="3">INDEX(#REF!,ROW())</definedName>
    <definedName name="Subitem" comment="Coluna Total Subitens">INDEX(#REF!,ROW())</definedName>
    <definedName name="Subitem1" comment="Indica o valor da Coluna Total Subitem1" localSheetId="3">INDEX(#REF!,ROW())</definedName>
    <definedName name="Subitem1" comment="Indica o valor da Coluna Total Subitem1">INDEX(#REF!,ROW())</definedName>
    <definedName name="Subitem2" comment="Indica o valor da Coluna Total Subitem2" localSheetId="3">INDEX(#REF!,ROW())</definedName>
    <definedName name="Subitem2" comment="Indica o valor da Coluna Total Subitem2">INDEX(#REF!,ROW())</definedName>
    <definedName name="Subitem3" comment="Indica o valor da Coluna Total Subitem3" localSheetId="3">INDEX(#REF!,ROW())</definedName>
    <definedName name="Subitem3" comment="Indica o valor da Coluna Total Subitem3">INDEX(#REF!,ROW())</definedName>
    <definedName name="SubitemAc" localSheetId="3">INDEX(#REF!,ROW())</definedName>
    <definedName name="SubitemAc">INDEX(#REF!,ROW())</definedName>
    <definedName name="SubitemPer" localSheetId="3">INDEX(#REF!,ROW())</definedName>
    <definedName name="SubitemPer">INDEX(#REF!,ROW())</definedName>
    <definedName name="SubitemRet" localSheetId="3">INDEX(#REF!,ROW())</definedName>
    <definedName name="SubitemRet">INDEX(#REF!,ROW())</definedName>
    <definedName name="TabAux" comment="Tabela auxiliar para pesquisa do termo &quot;Macroitem&quot;, necessário para funcionamento da planilha. " localSheetId="3">#REF!</definedName>
    <definedName name="TabAux" comment="Tabela auxiliar para pesquisa do termo &quot;Macroitem&quot;, necessário para funcionamento da planilha. ">#REF!</definedName>
    <definedName name="TabAuxRes" comment="Tabela Matriz da coluna auxiliar, utilizada para Resumo da Reprogramação" localSheetId="3">#REF!</definedName>
    <definedName name="TabAuxRes" comment="Tabela Matriz da coluna auxiliar, utilizada para Resumo da Reprogramação">#REF!</definedName>
    <definedName name="TabMedicao" comment="Tabela onde é apontado os quantitativos medidos de cada mês." localSheetId="3">#REF!</definedName>
    <definedName name="TabMedicao" comment="Tabela onde é apontado os quantitativos medidos de cada mês.">#REF!</definedName>
    <definedName name="TESTE" localSheetId="3">#REF!*#REF!</definedName>
    <definedName name="TESTE">#REF!*#REF!</definedName>
    <definedName name="TIPOORCAMENTO" localSheetId="3" hidden="1">IF(VALUE(#REF!)=2,"Licitado","Proposto")</definedName>
    <definedName name="TIPOORCAMENTO" hidden="1">IF(VALUE(#REF!)=2,"Licitado","Proposto")</definedName>
    <definedName name="TotalQ1C2" comment="Multiplica o valor da coluna Quantidade1 pelo valor da coluna Custo Unitário2, quando somente o custo unitário é reprogramado." localSheetId="3">'BDI 2'!Quantidade1*'BDI 2'!Unitario2</definedName>
    <definedName name="TotalQ1C2" comment="Multiplica o valor da coluna Quantidade1 pelo valor da coluna Custo Unitário2, quando somente o custo unitário é reprogramado.">[0]!Quantidade1*[0]!Unitario2</definedName>
    <definedName name="TotalQ2C1" comment="Multiplica o valor da coluna Quantidade2 pelo valor da coluna Custo Unitário1, quando somente a quantidade é reprogramada." localSheetId="3">'BDI 2'!Quantidade2*'BDI 2'!Unitario1</definedName>
    <definedName name="TotalQ2C1" comment="Multiplica o valor da coluna Quantidade2 pelo valor da coluna Custo Unitário1, quando somente a quantidade é reprogramada.">[0]!Quantidade2*[0]!Unitario1</definedName>
    <definedName name="TotalQ2C2" comment="Multiplica o valor da coluna Quantidade2 pelo valor da coluna Custo Unitário2 (Ambos Reprogramados Vigentes), quando ambos são diferentes dos respectivos Licitados" localSheetId="3">'BDI 2'!Quantidade2*'BDI 2'!Unitario2</definedName>
    <definedName name="TotalQ2C2" comment="Multiplica o valor da coluna Quantidade2 pelo valor da coluna Custo Unitário2 (Ambos Reprogramados Vigentes), quando ambos são diferentes dos respectivos Licitados">[0]!Quantidade2*[0]!Unitario2</definedName>
    <definedName name="TotalSubitem1" comment="Multiplica o valor da coluna Quantidade1 pelo valor da coluna Custo Unitário1 (Licitados), linha a linha, sem função arredondar" localSheetId="3">'BDI 2'!Quantidade1*'BDI 2'!Unitario1</definedName>
    <definedName name="TotalSubitem1" comment="Multiplica o valor da coluna Quantidade1 pelo valor da coluna Custo Unitário1 (Licitados), linha a linha, sem função arredondar">[0]!Quantidade1*[0]!Unitario1</definedName>
    <definedName name="Unitario1" comment="Coluna Custo Unitário 1 (Licitados)" localSheetId="3">INDEX(#REF!,ROW())</definedName>
    <definedName name="Unitario1" comment="Coluna Custo Unitário 1 (Licitados)">INDEX(#REF!,ROW())</definedName>
    <definedName name="Unitario2" comment="Coluna Custo Unitário 2 (Reprogramado Vigente)" localSheetId="3">INDEX(#REF!,ROW())</definedName>
    <definedName name="Unitario2" comment="Coluna Custo Unitário 2 (Reprogramado Vigente)">INDEX(#REF!,ROW())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1" l="1"/>
  <c r="B6" i="11"/>
  <c r="A6" i="11"/>
  <c r="B5" i="11"/>
  <c r="A5" i="11"/>
  <c r="A4" i="11"/>
  <c r="B3" i="11"/>
  <c r="A3" i="11"/>
  <c r="B2" i="11"/>
  <c r="A2" i="11"/>
  <c r="B8" i="6"/>
  <c r="G38" i="3"/>
  <c r="G39" i="3"/>
  <c r="G40" i="3"/>
  <c r="G41" i="3"/>
  <c r="G42" i="3"/>
  <c r="G43" i="3"/>
  <c r="G16" i="3"/>
  <c r="G24" i="3" l="1"/>
  <c r="G23" i="3"/>
  <c r="G22" i="3"/>
  <c r="G21" i="3"/>
  <c r="G20" i="3"/>
  <c r="B7" i="6"/>
  <c r="A6" i="7"/>
  <c r="A5" i="7"/>
  <c r="A4" i="7"/>
  <c r="A3" i="7"/>
  <c r="A2" i="7"/>
  <c r="B5" i="6"/>
  <c r="B4" i="6"/>
  <c r="G19" i="3" l="1"/>
  <c r="G18" i="3"/>
  <c r="G17" i="3"/>
  <c r="G55" i="3"/>
  <c r="G54" i="3"/>
  <c r="G53" i="3"/>
  <c r="G52" i="3"/>
  <c r="G51" i="3"/>
  <c r="G50" i="3"/>
  <c r="G49" i="3"/>
  <c r="G48" i="3"/>
  <c r="G47" i="3"/>
  <c r="G37" i="3"/>
  <c r="G35" i="3"/>
  <c r="G34" i="3"/>
  <c r="G33" i="3"/>
  <c r="G32" i="3"/>
  <c r="G31" i="3"/>
  <c r="G30" i="3"/>
  <c r="G29" i="3"/>
  <c r="G28" i="3"/>
  <c r="G36" i="3"/>
  <c r="B14" i="6"/>
  <c r="B15" i="6"/>
  <c r="B16" i="6"/>
  <c r="B5" i="8"/>
  <c r="B4" i="8"/>
  <c r="B6" i="7"/>
  <c r="B5" i="7"/>
  <c r="B3" i="7"/>
  <c r="B3" i="8"/>
  <c r="A3" i="8"/>
  <c r="A5" i="6"/>
  <c r="J23" i="8"/>
  <c r="J17" i="8"/>
  <c r="J32" i="8"/>
  <c r="J30" i="8"/>
  <c r="J27" i="8"/>
  <c r="B2" i="8"/>
  <c r="G12" i="3"/>
  <c r="B2" i="7"/>
  <c r="G44" i="3" l="1"/>
  <c r="M15" i="6" s="1"/>
  <c r="G25" i="3"/>
  <c r="M14" i="6" s="1"/>
  <c r="G13" i="3"/>
  <c r="J33" i="8"/>
  <c r="K17" i="7"/>
  <c r="M13" i="6" l="1"/>
  <c r="G14" i="6"/>
  <c r="B13" i="6"/>
  <c r="G56" i="3"/>
  <c r="M16" i="6" s="1"/>
  <c r="G58" i="3" l="1"/>
  <c r="H40" i="3" s="1"/>
  <c r="M17" i="6"/>
  <c r="K14" i="6"/>
  <c r="I14" i="6"/>
  <c r="H38" i="3" l="1"/>
  <c r="H43" i="3"/>
  <c r="H39" i="3"/>
  <c r="H42" i="3"/>
  <c r="H13" i="3"/>
  <c r="H41" i="3"/>
  <c r="H12" i="3"/>
  <c r="H22" i="3"/>
  <c r="H21" i="3"/>
  <c r="H23" i="3"/>
  <c r="H20" i="3"/>
  <c r="H24" i="3"/>
  <c r="E16" i="6"/>
  <c r="K16" i="6"/>
  <c r="I16" i="6"/>
  <c r="H55" i="3" l="1"/>
  <c r="H47" i="3"/>
  <c r="H49" i="3"/>
  <c r="H50" i="3"/>
  <c r="H54" i="3"/>
  <c r="H53" i="3"/>
  <c r="H48" i="3"/>
  <c r="H51" i="3"/>
  <c r="H52" i="3"/>
  <c r="H37" i="3"/>
  <c r="H36" i="3"/>
  <c r="H29" i="3"/>
  <c r="H31" i="3"/>
  <c r="H35" i="3"/>
  <c r="H33" i="3"/>
  <c r="H34" i="3"/>
  <c r="H30" i="3"/>
  <c r="H28" i="3"/>
  <c r="H32" i="3"/>
  <c r="H19" i="3"/>
  <c r="H18" i="3"/>
  <c r="G15" i="6"/>
  <c r="E14" i="6"/>
  <c r="K15" i="6" l="1"/>
  <c r="I15" i="6"/>
  <c r="E15" i="6" l="1"/>
  <c r="G16" i="6"/>
  <c r="H25" i="3" l="1"/>
  <c r="H16" i="3"/>
  <c r="H17" i="3"/>
  <c r="H56" i="3"/>
  <c r="H44" i="3"/>
  <c r="B5" i="3"/>
  <c r="B6" i="6" l="1"/>
  <c r="B4" i="11"/>
  <c r="H58" i="3"/>
  <c r="B4" i="7"/>
  <c r="E17" i="6"/>
  <c r="G13" i="6"/>
  <c r="G17" i="6" s="1"/>
  <c r="I13" i="6"/>
  <c r="I17" i="6" s="1"/>
  <c r="K13" i="6"/>
  <c r="K17" i="6" s="1"/>
  <c r="E13" i="6"/>
  <c r="M18" i="6" l="1"/>
  <c r="E18" i="6"/>
  <c r="G18" i="6" l="1"/>
  <c r="I18" i="6" s="1"/>
  <c r="K18" i="6" s="1"/>
  <c r="E20" i="6"/>
  <c r="E19" i="6"/>
  <c r="N15" i="6"/>
  <c r="N14" i="6"/>
  <c r="N13" i="6"/>
  <c r="N16" i="6"/>
  <c r="K19" i="6"/>
  <c r="I19" i="6"/>
  <c r="G19" i="6"/>
  <c r="G20" i="6" l="1"/>
  <c r="I20" i="6" s="1"/>
  <c r="K20" i="6" s="1"/>
</calcChain>
</file>

<file path=xl/sharedStrings.xml><?xml version="1.0" encoding="utf-8"?>
<sst xmlns="http://schemas.openxmlformats.org/spreadsheetml/2006/main" count="279" uniqueCount="201">
  <si>
    <t>Unidade</t>
  </si>
  <si>
    <t>Quantidade</t>
  </si>
  <si>
    <t>1.1</t>
  </si>
  <si>
    <t>ITEM</t>
  </si>
  <si>
    <t>FONTE</t>
  </si>
  <si>
    <t>OBRA:</t>
  </si>
  <si>
    <t>Valor Total:</t>
  </si>
  <si>
    <t>ITENS DE SERVIÇO</t>
  </si>
  <si>
    <t>Preço Unitário Com BDI (R$)</t>
  </si>
  <si>
    <t>Preço Total Com BDI (R$)</t>
  </si>
  <si>
    <t>TOTAL DO ITEM</t>
  </si>
  <si>
    <t>2.1</t>
  </si>
  <si>
    <t>4.1</t>
  </si>
  <si>
    <t>4.2</t>
  </si>
  <si>
    <t>%</t>
  </si>
  <si>
    <t>3.1</t>
  </si>
  <si>
    <t>DISCRIMINAÇÃO</t>
  </si>
  <si>
    <t>TOTAL</t>
  </si>
  <si>
    <t>MÊS 01</t>
  </si>
  <si>
    <t>MÊS 02</t>
  </si>
  <si>
    <t>MÊS 03</t>
  </si>
  <si>
    <t>R$</t>
  </si>
  <si>
    <t>VALOR DA OBRA</t>
  </si>
  <si>
    <t xml:space="preserve">VALOR ACUMULADO </t>
  </si>
  <si>
    <t>PERCENTUAL DA OBRA</t>
  </si>
  <si>
    <t>SOMATÓRIO ACUMULADO %</t>
  </si>
  <si>
    <t>TOTAL GERAL</t>
  </si>
  <si>
    <t>2.2</t>
  </si>
  <si>
    <t>Razão Social:</t>
  </si>
  <si>
    <t>CNPJ/MF:</t>
  </si>
  <si>
    <t>Siglas</t>
  </si>
  <si>
    <t>% Adotado</t>
  </si>
  <si>
    <t>CP</t>
  </si>
  <si>
    <t>ISS</t>
  </si>
  <si>
    <t>BDI PAD</t>
  </si>
  <si>
    <t>AC</t>
  </si>
  <si>
    <t>Risco</t>
  </si>
  <si>
    <t>Despesas Financeiras</t>
  </si>
  <si>
    <t>Lucro</t>
  </si>
  <si>
    <t>R</t>
  </si>
  <si>
    <t>DF</t>
  </si>
  <si>
    <t>L</t>
  </si>
  <si>
    <t>Seguro e Garantia</t>
  </si>
  <si>
    <t>Administração Central</t>
  </si>
  <si>
    <t>Item</t>
  </si>
  <si>
    <t>Descrição Análitica</t>
  </si>
  <si>
    <t>S + G</t>
  </si>
  <si>
    <t>Tributos (impostos: COFINS 3% e  PIS 0,65%)</t>
  </si>
  <si>
    <t>Tributos (ISS)</t>
  </si>
  <si>
    <t>Tributos (Contribuição Previdenciária sobre a Receita Bruta)</t>
  </si>
  <si>
    <t>CPRB</t>
  </si>
  <si>
    <t>FORMULA - ACÓRDÃO TCU 2.622/2013</t>
  </si>
  <si>
    <t>BDI COM desoneração (Fórmula Acórdão TCU)</t>
  </si>
  <si>
    <t>Encargos Sociais</t>
  </si>
  <si>
    <t>Instrução de Serviços DG nº 03/2012</t>
  </si>
  <si>
    <t>Sub-Total Grupo B</t>
  </si>
  <si>
    <t>GRUPO A</t>
  </si>
  <si>
    <t>Sub-Total Grupo A</t>
  </si>
  <si>
    <t>GRUPO B</t>
  </si>
  <si>
    <t>Sub-Total Grupo C</t>
  </si>
  <si>
    <t>Sub-Total Grupo D</t>
  </si>
  <si>
    <t>GRUPO C</t>
  </si>
  <si>
    <t>GRUPO D</t>
  </si>
  <si>
    <t>Sub-Total Grupo E</t>
  </si>
  <si>
    <t>GRUPO E</t>
  </si>
  <si>
    <t>PREVIDENCIA SOCIAL</t>
  </si>
  <si>
    <t>FUNDO DE GARANTIA POR TEMPO DE SERVIÇO</t>
  </si>
  <si>
    <t>SALARIO EDUCAÇÃO</t>
  </si>
  <si>
    <t>SERVIÇO DA INDUSTRIA - SESI</t>
  </si>
  <si>
    <t>SERVIÇO NACIONAL DE APRENDIZAGEM INDUSTRIAL</t>
  </si>
  <si>
    <t>SERVIÇO DE APOIO A PEQUENA E MEDIA EMPRESA</t>
  </si>
  <si>
    <t>INSTITUTO NACIONAL DE COLONIZAÇÃO E REFORMA AGRATIA - INCRA</t>
  </si>
  <si>
    <t>SEGURO CONTRA OS ACIDENTES DE TRABALHO</t>
  </si>
  <si>
    <t>SERVIÇO SOCIAL DA INDUSTRIA DA CONSTRUÇÃO E DO MOBILIARIO - SECONCI</t>
  </si>
  <si>
    <t>REPOUSO SEMANAL E FERIADOS</t>
  </si>
  <si>
    <t>AUXILIO - ENFERMIDADE</t>
  </si>
  <si>
    <t>LICENÇA PATERNIDADE</t>
  </si>
  <si>
    <t>13º SALARIO</t>
  </si>
  <si>
    <t>DIAS DE CHUVA, FALTAS, JUSTIFICATIVAS, ACIDENTES DE TRABALHO, OUTRAS PARALIZAÇÕES</t>
  </si>
  <si>
    <t>DEPOSITO POR DESPEDIDA INJUSTA</t>
  </si>
  <si>
    <t xml:space="preserve">AVISO PREVIO INDENIZADO </t>
  </si>
  <si>
    <t>FÉRIAS INDENIZADAS</t>
  </si>
  <si>
    <t>REINCIDENCIA DO GRUPO (A) SOBRE O GRUPO (B)</t>
  </si>
  <si>
    <t>REINCIDENCIA DO FGTS SOBRE O AVISO PREVIO</t>
  </si>
  <si>
    <t>ENCARGOS INTERSINDICAIS</t>
  </si>
  <si>
    <t>DEMOSTRATIVO DA TAXA DE ENCARGOS SOCIAIS</t>
  </si>
  <si>
    <t>CE nº</t>
  </si>
  <si>
    <t xml:space="preserve">PLANILHA QUANTITATIVA E ORÇAMENTÁRIA </t>
  </si>
  <si>
    <t>MÊS 04</t>
  </si>
  <si>
    <t>2.3</t>
  </si>
  <si>
    <t>2.4</t>
  </si>
  <si>
    <t>3.2</t>
  </si>
  <si>
    <t>4.3</t>
  </si>
  <si>
    <t>4.4</t>
  </si>
  <si>
    <t>4.5</t>
  </si>
  <si>
    <t>PERÍODO EM MESES</t>
  </si>
  <si>
    <t>XXXXXXXXXXXXXX</t>
  </si>
  <si>
    <t>XXXXXXXXXXXXXXXXX</t>
  </si>
  <si>
    <t>2.5</t>
  </si>
  <si>
    <t>2.6</t>
  </si>
  <si>
    <t>2.7</t>
  </si>
  <si>
    <t>2.8</t>
  </si>
  <si>
    <t>2.9</t>
  </si>
  <si>
    <t>3.3</t>
  </si>
  <si>
    <t>3.4</t>
  </si>
  <si>
    <t>3.5</t>
  </si>
  <si>
    <t>3.6</t>
  </si>
  <si>
    <t>3.7</t>
  </si>
  <si>
    <t>3.8</t>
  </si>
  <si>
    <t>3.9</t>
  </si>
  <si>
    <t>3.10</t>
  </si>
  <si>
    <t>4.6</t>
  </si>
  <si>
    <t>4.7</t>
  </si>
  <si>
    <t>4.8</t>
  </si>
  <si>
    <t>4.9</t>
  </si>
  <si>
    <t>CRONOGRAMA FÍSICO-FINANCEIRO</t>
  </si>
  <si>
    <t>SINAPI 103689</t>
  </si>
  <si>
    <t>FORNECIMENTO E INSTALAÇÃO DE PLACA DE OBRA COM CHAPA GALVANIZADA E ESTRUTURA DE MADEIRA. AF_03/2022_PS</t>
  </si>
  <si>
    <t>SICRO 2003477</t>
  </si>
  <si>
    <t>un</t>
  </si>
  <si>
    <t>SERVIÇOS INICIAIS</t>
  </si>
  <si>
    <t>DRENAGEM PLUVIAL</t>
  </si>
  <si>
    <t>Caixa coletora de sarjeta - CCS 200-60 A - com grelha de concreto - areia e brita comerciais</t>
  </si>
  <si>
    <t>Sarjeta triangular de concreto - STC 100-21 - escavação mecânica - areia e brita comerciais</t>
  </si>
  <si>
    <t>m</t>
  </si>
  <si>
    <t>m³</t>
  </si>
  <si>
    <t>m²</t>
  </si>
  <si>
    <t>kg</t>
  </si>
  <si>
    <t>SINAPI 102329</t>
  </si>
  <si>
    <t>SICRO 2003281</t>
  </si>
  <si>
    <t>SINAPI 104736</t>
  </si>
  <si>
    <t>SINAPI 102713</t>
  </si>
  <si>
    <t>SINAPI 92808</t>
  </si>
  <si>
    <t>SINAPI 37450</t>
  </si>
  <si>
    <t>SINAPI 97096</t>
  </si>
  <si>
    <t>SINAPI 97088</t>
  </si>
  <si>
    <t>PAVIMENTAÇÃO</t>
  </si>
  <si>
    <t>Composição 01</t>
  </si>
  <si>
    <t>Composição 04</t>
  </si>
  <si>
    <t>Cotação 03</t>
  </si>
  <si>
    <t>3.11</t>
  </si>
  <si>
    <t>3.12</t>
  </si>
  <si>
    <t>3.13</t>
  </si>
  <si>
    <t>3.14</t>
  </si>
  <si>
    <t>3.15</t>
  </si>
  <si>
    <t>3.16</t>
  </si>
  <si>
    <t>Cotação 06</t>
  </si>
  <si>
    <t>Composição 05</t>
  </si>
  <si>
    <t>m³xkm</t>
  </si>
  <si>
    <t>ton</t>
  </si>
  <si>
    <t>txkm</t>
  </si>
  <si>
    <t>SINAPI 95876</t>
  </si>
  <si>
    <t>SICRO 4011351</t>
  </si>
  <si>
    <t>SINAPI 102330</t>
  </si>
  <si>
    <t>SINAPI 102331</t>
  </si>
  <si>
    <t>SICRO 4011353</t>
  </si>
  <si>
    <t>SINAPI 95875</t>
  </si>
  <si>
    <t>SINAPI 93590</t>
  </si>
  <si>
    <t>TRANSPORTE COM CAMINHÃO BASCULANTE DE 10 M³, EM VIA URBANA
PAVIMENTADA, ADICIONAL PARA DMT EXCEDENTE A 30 KM (UNIDADE:
M3XKM). AF_07/2020</t>
  </si>
  <si>
    <t>TRANSPORTE COM CAMINHÃO BASCULANTE DE 10 M³, EM VIA URBANA
PAVIMENTADA, DMT ATÉ 30 KM (UNIDADE: M3XKM). AF_07/2020</t>
  </si>
  <si>
    <t>TRANSPORTE COM CAMINHÃO TANQUE DE TRANSPORTE DE MATERIAL ASFÁLTICO DE 30000 L, EM VIA URBANA PAVIMENTADA, DMT ATÉ 30KM (UNIDADE: TXKM). AF_07/2020</t>
  </si>
  <si>
    <t>TRANSPORTE COM CAMINHÃO TANQUE DE TRANSPORTE DE MATERIAL ASFÁLTICO DE 30000 L, EM VIA URBANA PAVIMENTADA, ADICIONAL PARA DMT EXCEDENTE A 30 KM (UNIDADE: TXKM). AF_07/2020</t>
  </si>
  <si>
    <t>EXECUÇÃO DE PAVIMENTO COM APLICAÇÃO DE CONCRETO ASFÁLTICO, CAMADA DE ROLAMENTO - EXCLUSIVE CARGA E TRANSPORTE. AF_11/2019 (REFERÊNCIA SINAPI 95995)</t>
  </si>
  <si>
    <t>EMULSÃO ASFÁLTICA RR 1C</t>
  </si>
  <si>
    <t>Pintura de ligação</t>
  </si>
  <si>
    <t>IMPRIMA (EMULSAO ASFALTICA PARA IMPRIMACAO)</t>
  </si>
  <si>
    <t>Imprimação com asfalto diluído</t>
  </si>
  <si>
    <t>TRANSPORTE COM CAMINHÃO BASCULANTE DE 14 M³, EM VIA URBANA
PAVIMENTADA, DMT ATÉ 30 KM (UNIDADE: M3XKM). AF_07/2020</t>
  </si>
  <si>
    <t>CONSTRUÇÃO DE BASE E SUB-BASE PARA PAVIMENTAÇÃO DE BRITA
GRADUADA SIMPLES, COM ESPESSURA DE 15 CM - EXCLUSIVE CARGA E TRANSPORTE. AF_09/2024 (REFERÊNCIA SINAPI 96396)</t>
  </si>
  <si>
    <t>REGULARIZAÇÃO E COMPACTAÇÃO DE SUBLEITO DE SOLO
PREDOMINANTEMENTE ARGILOSO, PARA OBRAS DE CONSTRUÇÃO DE
PAVIMENTOS. AF_09/2024</t>
  </si>
  <si>
    <t>CONSTRUÇÃO DE BASE E SUB-BASE PARA PAVIMENTAÇÃO DE SEIXO
ROLADO (GRANULOMETRIA DE 0 A 5") - EXCLUSIVE CARGA E
TRANSPORTE</t>
  </si>
  <si>
    <t>ESCAVAÇÃO MECANIZADA DE VALA COM PROF. MAIOR QUE 1,5 M ATÉ
3,0 M (MÉDIA MONTANTE E JUSANTE/UMA COMPOSIÇÃO POR TRECHO),
RETROESCAV. (0,26 M3), LARG. DE 0,8 M A 1,5 M, EM SOLO DE 2A
CATEGORIA, EM LOCAIS COM BAIXO NÍVEL DE INTERFERÊNCIA.
AF_09/2024</t>
  </si>
  <si>
    <t>REATERRO MECANIZADO DE VALA COM RETROESCAVADEIRA
(CAPACIDADE DA CAÇAMBA DA RETRO: 0,26 M³/POTÊNCIA: 88 HP),
LARGURA DE 0,8 A 1,5 M, PROFUNDIDADE DE 1,5 A 3,0 M, COM SOLO
(SEM SUBSTITUIÇÃO) DE 1ª CATEGORIA, COM PLACA VIBRATÓRIA.
AF_08/2023</t>
  </si>
  <si>
    <t>GEOTÊXTIL NÃO TECIDO 100% POLIÉSTER, RESISTÊNCIA A TRAÇÃO DE
14 KN/M (RT - 14), INSTALADO EM DRENO - FORNECIMENTO E
INSTALAÇÃO. AF_07/2021</t>
  </si>
  <si>
    <t>ASSENTAMENTO DE TUBO DE CONCRETO PARA REDES COLETORAS DE ÁGUAS PLUVIAIS, DIÂMETRO DE 300 MM, JUNTA RÍGIDA, INSTALADO EM LOCAL COM BAIXO NÍVEL DE INTERFERÊNCIAS (NÃO INCLUI FORNECIMENTO). AF_03/2024</t>
  </si>
  <si>
    <t>TUBO DE CONCRETO SIMPLES PARA AGUAS PLUVIAIS, CLASSE PS1,
COM ENCAIXE MACHO E FEMEA, DIAMETRO NOMINAL DE 300 MM</t>
  </si>
  <si>
    <t>CONCRETAGEM DE RADIER, PISO DE CONCRETO OU LAJE SOBRE SOLO, FCK 30 MPA - LANÇAMENTO, ADENSAMENTO E ACABAMENTO. AF_09/2021</t>
  </si>
  <si>
    <t>ARMAÇÃO PARA EXECUÇÃO DE RADIER, PISO DE CONCRETO OU LAJE
SOBRE SOLO, COM USO DE TELA Q-92. AF_09/2021</t>
  </si>
  <si>
    <t>SINALIZAÇÃO</t>
  </si>
  <si>
    <t>SINAPI 102512</t>
  </si>
  <si>
    <t>SICRO 5219606</t>
  </si>
  <si>
    <t>SICRO 5213441</t>
  </si>
  <si>
    <t>SICRO 5213864</t>
  </si>
  <si>
    <t>SICRO 5213464</t>
  </si>
  <si>
    <t>SICRO 5213863</t>
  </si>
  <si>
    <t>SICRO 5213498</t>
  </si>
  <si>
    <t>SICRO 5213868</t>
  </si>
  <si>
    <t>SINAPI 96616</t>
  </si>
  <si>
    <t>Tacha refletiva em plástico injetado - bidirecional tipo II - com um pino -
fornecimento e colocação</t>
  </si>
  <si>
    <t>Placa de regulamentação em aço D = 0,80 m - película retrorrefletiva tipo I + SI - fornecimento e implantação</t>
  </si>
  <si>
    <t>Suporte metálico galvanizado para placa de advertência ou regulamentação -lado ou diâmetro de 0,80 m - fornecimento e implantação</t>
  </si>
  <si>
    <t>Placa de advertência em aço, lado de 0,60 m - película retrorrefletiva tipo I + SI - fornecimento e implantação</t>
  </si>
  <si>
    <t>Suporte metálico galvanizado para placa de advertência ou regulamentação -lado ou diâmetro de 0,60 m - fornecimento e implantação</t>
  </si>
  <si>
    <t>Placa em aço - 2,00 x 1,00 m - película retrorrefletiva tipo I + III - fornecimento e implantação</t>
  </si>
  <si>
    <t>Suporte metálico galvanizado para placas - 2,00 x 1,00 m - fornecimento e
implantação</t>
  </si>
  <si>
    <t>LASTRO DE CONCRETO MAGRO, APLICADO EM BLOCOS DE
COROAMENTO OU SAPATAS. AF_01/2024</t>
  </si>
  <si>
    <t>PINTURA DE EIXO VIÁRIO SOBRE ASFALTO COM TINTA
RETRORREFLETIVA A BASE DE RESINA ACRÍLICA COM MICROESFERAS DE VIDRO, E = 10 CM, APLICAÇÃO MECÂNICA COM DEMARCADORA AUTOPROPELIDA. AF_05/2021</t>
  </si>
  <si>
    <t>QUADRO DE COMPOSIÇÃO DO BDI 1</t>
  </si>
  <si>
    <t>QUADRO DE COMPOSIÇÃO DO BDI 2</t>
  </si>
  <si>
    <t>SINAPI 100576</t>
  </si>
  <si>
    <t>1/2025/PMMG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</si>
</sst>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  <numFmt numFmtId="165" formatCode="_(* #,##0.00_);_(* \(#,##0.00\);_(* &quot;-&quot;??_);_(@_)"/>
    <numFmt numFmtId="166" formatCode="_-&quot;R$&quot;* #,##0.00_-;\-&quot;R$&quot;* #,##0.00_-;_-&quot;R$&quot;* &quot;-&quot;??_-;_-@_-"/>
    <numFmt numFmtId="167" formatCode="_-* #,##0.00_-;\-* #,##0.00_-;_-* \-??_-;_-@_-"/>
    <numFmt numFmtId="168" formatCode="_(* #,##0.00_);_(* \(#,##0.00\);_(* \-??_);_(@_)"/>
    <numFmt numFmtId="169" formatCode="_-&quot;R$ &quot;* #,##0.00_-;&quot;-R$ &quot;* #,##0.00_-;_-&quot;R$ &quot;* \-??_-;_-@_-"/>
  </numFmts>
  <fonts count="3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b/>
      <sz val="16"/>
      <color theme="1"/>
      <name val="Arial"/>
      <family val="2"/>
    </font>
    <font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54"/>
      <name val="Calibri"/>
      <family val="2"/>
    </font>
    <font>
      <sz val="18"/>
      <color indexed="54"/>
      <name val="Calibri Light"/>
      <family val="2"/>
    </font>
    <font>
      <sz val="10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10"/>
      <color indexed="8"/>
      <name val="Arial"/>
      <family val="2"/>
    </font>
    <font>
      <u/>
      <sz val="11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42"/>
      </patternFill>
    </fill>
    <fill>
      <patternFill patternType="solid">
        <fgColor indexed="4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24"/>
        <bgColor indexed="46"/>
      </patternFill>
    </fill>
    <fill>
      <patternFill patternType="solid">
        <fgColor indexed="22"/>
        <bgColor indexed="44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9"/>
        <bgColor indexed="41"/>
      </patternFill>
    </fill>
    <fill>
      <patternFill patternType="solid">
        <fgColor indexed="55"/>
        <bgColor indexed="46"/>
      </patternFill>
    </fill>
    <fill>
      <patternFill patternType="solid">
        <fgColor indexed="53"/>
        <bgColor indexed="52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44"/>
      </left>
      <right style="thin">
        <color indexed="44"/>
      </right>
      <top style="thin">
        <color indexed="44"/>
      </top>
      <bottom style="thin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4"/>
      </bottom>
      <diagonal/>
    </border>
    <border>
      <left/>
      <right/>
      <top/>
      <bottom style="medium">
        <color indexed="2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</borders>
  <cellStyleXfs count="66">
    <xf numFmtId="0" fontId="0" fillId="0" borderId="0"/>
    <xf numFmtId="0" fontId="10" fillId="0" borderId="0"/>
    <xf numFmtId="0" fontId="9" fillId="0" borderId="0"/>
    <xf numFmtId="165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9" fillId="0" borderId="0"/>
    <xf numFmtId="9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6" fillId="0" borderId="0"/>
    <xf numFmtId="0" fontId="17" fillId="0" borderId="0" applyNumberFormat="0" applyFill="0" applyBorder="0" applyAlignment="0" applyProtection="0"/>
    <xf numFmtId="166" fontId="16" fillId="0" borderId="0" applyFont="0" applyFill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4" borderId="0" applyNumberFormat="0" applyBorder="0" applyAlignment="0" applyProtection="0"/>
    <xf numFmtId="0" fontId="21" fillId="9" borderId="0" applyNumberFormat="0" applyBorder="0" applyAlignment="0" applyProtection="0"/>
    <xf numFmtId="0" fontId="21" fillId="7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2" fillId="3" borderId="0" applyNumberFormat="0" applyBorder="0" applyAlignment="0" applyProtection="0"/>
    <xf numFmtId="0" fontId="23" fillId="12" borderId="6" applyNumberFormat="0" applyAlignment="0" applyProtection="0"/>
    <xf numFmtId="0" fontId="24" fillId="13" borderId="7" applyNumberFormat="0" applyAlignment="0" applyProtection="0"/>
    <xf numFmtId="0" fontId="25" fillId="0" borderId="8" applyNumberFormat="0" applyFill="0" applyAlignment="0" applyProtection="0"/>
    <xf numFmtId="0" fontId="21" fillId="10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1" borderId="0" applyNumberFormat="0" applyBorder="0" applyAlignment="0" applyProtection="0"/>
    <xf numFmtId="0" fontId="26" fillId="4" borderId="6" applyNumberFormat="0" applyAlignment="0" applyProtection="0"/>
    <xf numFmtId="169" fontId="9" fillId="0" borderId="0" applyFill="0" applyBorder="0" applyAlignment="0" applyProtection="0"/>
    <xf numFmtId="0" fontId="9" fillId="0" borderId="0"/>
    <xf numFmtId="0" fontId="20" fillId="0" borderId="0"/>
    <xf numFmtId="0" fontId="9" fillId="6" borderId="9" applyNumberFormat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0" fontId="27" fillId="12" borderId="10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1" fillId="0" borderId="11" applyNumberFormat="0" applyFill="0" applyAlignment="0" applyProtection="0"/>
    <xf numFmtId="0" fontId="32" fillId="0" borderId="12" applyNumberFormat="0" applyFill="0" applyAlignment="0" applyProtection="0"/>
    <xf numFmtId="0" fontId="33" fillId="0" borderId="13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0" fillId="0" borderId="14" applyNumberFormat="0" applyFill="0" applyAlignment="0" applyProtection="0"/>
    <xf numFmtId="168" fontId="9" fillId="0" borderId="0" applyFill="0" applyBorder="0" applyAlignment="0" applyProtection="0"/>
    <xf numFmtId="167" fontId="9" fillId="0" borderId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</cellStyleXfs>
  <cellXfs count="150">
    <xf numFmtId="0" fontId="0" fillId="0" borderId="0" xfId="0"/>
    <xf numFmtId="4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2" fontId="0" fillId="0" borderId="0" xfId="0" applyNumberFormat="1" applyAlignment="1">
      <alignment vertical="center"/>
    </xf>
    <xf numFmtId="0" fontId="19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10" fontId="9" fillId="0" borderId="1" xfId="0" applyNumberFormat="1" applyFont="1" applyBorder="1" applyAlignment="1">
      <alignment horizontal="center" vertical="center"/>
    </xf>
    <xf numFmtId="4" fontId="15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18" borderId="1" xfId="0" applyFont="1" applyFill="1" applyBorder="1" applyAlignment="1">
      <alignment horizontal="right" vertical="center"/>
    </xf>
    <xf numFmtId="0" fontId="11" fillId="0" borderId="19" xfId="41" applyFont="1" applyBorder="1" applyAlignment="1">
      <alignment horizontal="center" vertical="center"/>
    </xf>
    <xf numFmtId="4" fontId="11" fillId="0" borderId="19" xfId="41" applyNumberFormat="1" applyFont="1" applyBorder="1" applyAlignment="1">
      <alignment horizontal="center" vertical="center" wrapText="1"/>
    </xf>
    <xf numFmtId="0" fontId="9" fillId="0" borderId="16" xfId="41" applyBorder="1" applyAlignment="1">
      <alignment horizontal="center" vertical="center"/>
    </xf>
    <xf numFmtId="10" fontId="9" fillId="0" borderId="16" xfId="41" applyNumberFormat="1" applyBorder="1" applyAlignment="1" applyProtection="1">
      <alignment horizontal="center" vertical="center"/>
      <protection locked="0"/>
    </xf>
    <xf numFmtId="10" fontId="9" fillId="0" borderId="16" xfId="41" applyNumberFormat="1" applyBorder="1" applyAlignment="1">
      <alignment horizontal="center" vertical="center"/>
    </xf>
    <xf numFmtId="0" fontId="11" fillId="0" borderId="26" xfId="41" applyFont="1" applyBorder="1" applyAlignment="1">
      <alignment horizontal="center" vertical="center" wrapText="1"/>
    </xf>
    <xf numFmtId="10" fontId="11" fillId="0" borderId="26" xfId="4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2" fontId="11" fillId="0" borderId="24" xfId="41" applyNumberFormat="1" applyFont="1" applyBorder="1" applyAlignment="1">
      <alignment horizontal="center" vertical="center"/>
    </xf>
    <xf numFmtId="2" fontId="9" fillId="0" borderId="24" xfId="41" applyNumberFormat="1" applyBorder="1" applyAlignment="1">
      <alignment horizontal="center" vertical="center"/>
    </xf>
    <xf numFmtId="2" fontId="1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60" applyFont="1" applyBorder="1" applyAlignment="1">
      <alignment horizontal="left" vertical="center" wrapText="1"/>
    </xf>
    <xf numFmtId="0" fontId="7" fillId="0" borderId="1" xfId="60" applyFont="1" applyBorder="1" applyAlignment="1">
      <alignment horizontal="center" vertical="center"/>
    </xf>
    <xf numFmtId="0" fontId="7" fillId="0" borderId="1" xfId="60" applyFont="1" applyBorder="1" applyAlignment="1">
      <alignment horizontal="center" vertical="center" wrapText="1"/>
    </xf>
    <xf numFmtId="0" fontId="7" fillId="0" borderId="1" xfId="61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4" fontId="7" fillId="0" borderId="1" xfId="59" applyNumberFormat="1" applyFont="1" applyFill="1" applyBorder="1" applyAlignment="1">
      <alignment horizontal="center" vertical="center"/>
    </xf>
    <xf numFmtId="4" fontId="1" fillId="0" borderId="1" xfId="55" applyNumberFormat="1" applyFont="1" applyFill="1" applyBorder="1" applyAlignment="1" applyProtection="1">
      <alignment horizontal="center" vertical="center" shrinkToFit="1"/>
    </xf>
    <xf numFmtId="4" fontId="3" fillId="17" borderId="1" xfId="7" applyNumberFormat="1" applyFont="1" applyFill="1" applyBorder="1" applyAlignment="1">
      <alignment horizontal="center" vertical="center"/>
    </xf>
    <xf numFmtId="2" fontId="3" fillId="17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7" fillId="0" borderId="1" xfId="58" applyNumberFormat="1" applyFont="1" applyFill="1" applyBorder="1" applyAlignment="1">
      <alignment horizontal="center" vertical="center"/>
    </xf>
    <xf numFmtId="0" fontId="11" fillId="2" borderId="19" xfId="41" applyFont="1" applyFill="1" applyBorder="1" applyAlignment="1">
      <alignment horizontal="center" vertical="center" wrapText="1"/>
    </xf>
    <xf numFmtId="2" fontId="11" fillId="2" borderId="24" xfId="41" applyNumberFormat="1" applyFont="1" applyFill="1" applyBorder="1" applyAlignment="1">
      <alignment horizontal="center" vertical="center"/>
    </xf>
    <xf numFmtId="2" fontId="11" fillId="2" borderId="25" xfId="41" applyNumberFormat="1" applyFont="1" applyFill="1" applyBorder="1" applyAlignment="1">
      <alignment horizontal="center" vertical="center"/>
    </xf>
    <xf numFmtId="4" fontId="15" fillId="19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10" fontId="37" fillId="0" borderId="1" xfId="45" applyNumberFormat="1" applyFont="1" applyBorder="1" applyAlignment="1">
      <alignment horizontal="center" vertical="center"/>
    </xf>
    <xf numFmtId="2" fontId="38" fillId="0" borderId="0" xfId="0" applyNumberFormat="1" applyFont="1" applyAlignment="1">
      <alignment vertical="center"/>
    </xf>
    <xf numFmtId="4" fontId="0" fillId="0" borderId="0" xfId="0" applyNumberFormat="1"/>
    <xf numFmtId="10" fontId="4" fillId="0" borderId="1" xfId="0" applyNumberFormat="1" applyFont="1" applyBorder="1" applyAlignment="1">
      <alignment horizontal="center" vertical="center"/>
    </xf>
    <xf numFmtId="0" fontId="11" fillId="17" borderId="2" xfId="0" applyFont="1" applyFill="1" applyBorder="1" applyAlignment="1">
      <alignment horizontal="right" vertical="center" wrapText="1"/>
    </xf>
    <xf numFmtId="0" fontId="11" fillId="17" borderId="3" xfId="0" applyFont="1" applyFill="1" applyBorder="1" applyAlignment="1">
      <alignment horizontal="right" vertical="center" wrapText="1"/>
    </xf>
    <xf numFmtId="0" fontId="11" fillId="17" borderId="4" xfId="0" applyFont="1" applyFill="1" applyBorder="1" applyAlignment="1">
      <alignment horizontal="righ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5" fillId="19" borderId="1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1" fillId="0" borderId="1" xfId="6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left" vertical="center"/>
    </xf>
    <xf numFmtId="17" fontId="9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/>
    </xf>
    <xf numFmtId="4" fontId="13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2" fontId="11" fillId="0" borderId="1" xfId="6" applyNumberFormat="1" applyFont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2" fontId="11" fillId="0" borderId="1" xfId="0" applyNumberFormat="1" applyFont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0" fontId="4" fillId="0" borderId="24" xfId="41" applyFont="1" applyBorder="1" applyAlignment="1">
      <alignment horizontal="center" vertical="center" wrapText="1"/>
    </xf>
    <xf numFmtId="0" fontId="4" fillId="0" borderId="16" xfId="41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/>
    </xf>
    <xf numFmtId="0" fontId="3" fillId="0" borderId="25" xfId="41" applyFont="1" applyBorder="1" applyAlignment="1">
      <alignment horizontal="center" vertical="center" wrapText="1"/>
    </xf>
    <xf numFmtId="0" fontId="3" fillId="0" borderId="26" xfId="41" applyFont="1" applyBorder="1" applyAlignment="1">
      <alignment horizontal="center" vertical="center" wrapText="1"/>
    </xf>
    <xf numFmtId="3" fontId="4" fillId="18" borderId="2" xfId="0" applyNumberFormat="1" applyFont="1" applyFill="1" applyBorder="1" applyAlignment="1">
      <alignment horizontal="left" vertical="center"/>
    </xf>
    <xf numFmtId="3" fontId="4" fillId="18" borderId="3" xfId="0" applyNumberFormat="1" applyFont="1" applyFill="1" applyBorder="1" applyAlignment="1">
      <alignment horizontal="left" vertical="center"/>
    </xf>
    <xf numFmtId="3" fontId="4" fillId="18" borderId="4" xfId="0" applyNumberFormat="1" applyFont="1" applyFill="1" applyBorder="1" applyAlignment="1">
      <alignment horizontal="left" vertical="center"/>
    </xf>
    <xf numFmtId="0" fontId="18" fillId="18" borderId="2" xfId="0" applyFont="1" applyFill="1" applyBorder="1" applyAlignment="1">
      <alignment horizontal="center" vertical="center"/>
    </xf>
    <xf numFmtId="0" fontId="18" fillId="18" borderId="3" xfId="0" applyFont="1" applyFill="1" applyBorder="1" applyAlignment="1">
      <alignment horizontal="center" vertical="center"/>
    </xf>
    <xf numFmtId="0" fontId="18" fillId="18" borderId="4" xfId="0" applyFont="1" applyFill="1" applyBorder="1" applyAlignment="1">
      <alignment horizontal="center" vertical="center"/>
    </xf>
    <xf numFmtId="0" fontId="11" fillId="0" borderId="17" xfId="41" applyFont="1" applyBorder="1" applyAlignment="1">
      <alignment horizontal="center" vertical="center"/>
    </xf>
    <xf numFmtId="0" fontId="11" fillId="0" borderId="18" xfId="41" applyFont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18" borderId="2" xfId="0" applyFont="1" applyFill="1" applyBorder="1" applyAlignment="1">
      <alignment horizontal="left" vertical="center"/>
    </xf>
    <xf numFmtId="0" fontId="4" fillId="18" borderId="3" xfId="0" applyFont="1" applyFill="1" applyBorder="1" applyAlignment="1">
      <alignment horizontal="left" vertical="center"/>
    </xf>
    <xf numFmtId="0" fontId="4" fillId="18" borderId="4" xfId="0" applyFont="1" applyFill="1" applyBorder="1" applyAlignment="1">
      <alignment horizontal="left" vertical="center"/>
    </xf>
    <xf numFmtId="164" fontId="4" fillId="18" borderId="2" xfId="0" applyNumberFormat="1" applyFont="1" applyFill="1" applyBorder="1" applyAlignment="1">
      <alignment horizontal="left" vertical="center"/>
    </xf>
    <xf numFmtId="164" fontId="4" fillId="18" borderId="3" xfId="0" applyNumberFormat="1" applyFont="1" applyFill="1" applyBorder="1" applyAlignment="1">
      <alignment horizontal="left" vertical="center"/>
    </xf>
    <xf numFmtId="164" fontId="4" fillId="18" borderId="4" xfId="0" applyNumberFormat="1" applyFont="1" applyFill="1" applyBorder="1" applyAlignment="1">
      <alignment horizontal="left" vertical="center"/>
    </xf>
    <xf numFmtId="0" fontId="15" fillId="0" borderId="1" xfId="0" applyFont="1" applyBorder="1" applyAlignment="1">
      <alignment horizontal="right" vertical="center"/>
    </xf>
    <xf numFmtId="0" fontId="4" fillId="0" borderId="1" xfId="41" applyFont="1" applyBorder="1" applyAlignment="1">
      <alignment vertical="center" wrapText="1"/>
    </xf>
    <xf numFmtId="0" fontId="3" fillId="2" borderId="1" xfId="41" applyFont="1" applyFill="1" applyBorder="1" applyAlignment="1">
      <alignment horizontal="right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" xfId="41" applyFont="1" applyBorder="1" applyAlignment="1">
      <alignment horizontal="right" vertical="center" wrapText="1"/>
    </xf>
    <xf numFmtId="0" fontId="4" fillId="0" borderId="2" xfId="41" applyFont="1" applyBorder="1" applyAlignment="1">
      <alignment vertical="center" wrapText="1"/>
    </xf>
    <xf numFmtId="0" fontId="4" fillId="0" borderId="3" xfId="41" applyFont="1" applyBorder="1" applyAlignment="1">
      <alignment vertical="center" wrapText="1"/>
    </xf>
    <xf numFmtId="0" fontId="4" fillId="0" borderId="4" xfId="41" applyFont="1" applyBorder="1" applyAlignment="1">
      <alignment vertical="center" wrapText="1"/>
    </xf>
    <xf numFmtId="0" fontId="3" fillId="2" borderId="2" xfId="41" applyFont="1" applyFill="1" applyBorder="1" applyAlignment="1">
      <alignment horizontal="right" vertical="center" wrapText="1"/>
    </xf>
    <xf numFmtId="0" fontId="3" fillId="2" borderId="3" xfId="41" applyFont="1" applyFill="1" applyBorder="1" applyAlignment="1">
      <alignment horizontal="right" vertical="center" wrapText="1"/>
    </xf>
    <xf numFmtId="0" fontId="3" fillId="2" borderId="4" xfId="41" applyFont="1" applyFill="1" applyBorder="1" applyAlignment="1">
      <alignment horizontal="right" vertical="center" wrapText="1"/>
    </xf>
    <xf numFmtId="0" fontId="4" fillId="0" borderId="2" xfId="41" applyFont="1" applyBorder="1" applyAlignment="1">
      <alignment horizontal="left" vertical="center" wrapText="1"/>
    </xf>
    <xf numFmtId="0" fontId="4" fillId="0" borderId="3" xfId="41" applyFont="1" applyBorder="1" applyAlignment="1">
      <alignment horizontal="left" vertical="center" wrapText="1"/>
    </xf>
    <xf numFmtId="0" fontId="4" fillId="0" borderId="4" xfId="4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20" xfId="41" applyFont="1" applyFill="1" applyBorder="1" applyAlignment="1">
      <alignment horizontal="right" vertical="center" wrapText="1"/>
    </xf>
    <xf numFmtId="0" fontId="11" fillId="2" borderId="5" xfId="41" applyFont="1" applyFill="1" applyBorder="1" applyAlignment="1">
      <alignment horizontal="center" vertical="center"/>
    </xf>
    <xf numFmtId="0" fontId="11" fillId="2" borderId="23" xfId="41" applyFont="1" applyFill="1" applyBorder="1" applyAlignment="1">
      <alignment horizontal="center" vertical="center"/>
    </xf>
    <xf numFmtId="0" fontId="11" fillId="2" borderId="27" xfId="41" applyFont="1" applyFill="1" applyBorder="1" applyAlignment="1">
      <alignment horizontal="center" vertical="center"/>
    </xf>
    <xf numFmtId="3" fontId="4" fillId="18" borderId="1" xfId="0" applyNumberFormat="1" applyFont="1" applyFill="1" applyBorder="1" applyAlignment="1">
      <alignment horizontal="left" vertical="center"/>
    </xf>
    <xf numFmtId="0" fontId="18" fillId="18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</cellXfs>
  <cellStyles count="66">
    <cellStyle name="20% - Ênfase1 2" xfId="11" xr:uid="{00000000-0005-0000-0000-000000000000}"/>
    <cellStyle name="20% - Ênfase2 2" xfId="12" xr:uid="{00000000-0005-0000-0000-000001000000}"/>
    <cellStyle name="20% - Ênfase3 2" xfId="13" xr:uid="{00000000-0005-0000-0000-000002000000}"/>
    <cellStyle name="20% - Ênfase4 2" xfId="14" xr:uid="{00000000-0005-0000-0000-000003000000}"/>
    <cellStyle name="20% - Ênfase5 2" xfId="15" xr:uid="{00000000-0005-0000-0000-000004000000}"/>
    <cellStyle name="20% - Ênfase6 2" xfId="16" xr:uid="{00000000-0005-0000-0000-000005000000}"/>
    <cellStyle name="40% - Ênfase1 2" xfId="17" xr:uid="{00000000-0005-0000-0000-000006000000}"/>
    <cellStyle name="40% - Ênfase2 2" xfId="18" xr:uid="{00000000-0005-0000-0000-000007000000}"/>
    <cellStyle name="40% - Ênfase3 2" xfId="19" xr:uid="{00000000-0005-0000-0000-000008000000}"/>
    <cellStyle name="40% - Ênfase4 2" xfId="20" xr:uid="{00000000-0005-0000-0000-000009000000}"/>
    <cellStyle name="40% - Ênfase5 2" xfId="21" xr:uid="{00000000-0005-0000-0000-00000A000000}"/>
    <cellStyle name="40% - Ênfase6 2" xfId="22" xr:uid="{00000000-0005-0000-0000-00000B000000}"/>
    <cellStyle name="60% - Ênfase1 2" xfId="23" xr:uid="{00000000-0005-0000-0000-00000C000000}"/>
    <cellStyle name="60% - Ênfase2 2" xfId="24" xr:uid="{00000000-0005-0000-0000-00000D000000}"/>
    <cellStyle name="60% - Ênfase3 2" xfId="25" xr:uid="{00000000-0005-0000-0000-00000E000000}"/>
    <cellStyle name="60% - Ênfase4 2" xfId="26" xr:uid="{00000000-0005-0000-0000-00000F000000}"/>
    <cellStyle name="60% - Ênfase5 2" xfId="27" xr:uid="{00000000-0005-0000-0000-000010000000}"/>
    <cellStyle name="60% - Ênfase6 2" xfId="28" xr:uid="{00000000-0005-0000-0000-000011000000}"/>
    <cellStyle name="Bom 2" xfId="29" xr:uid="{00000000-0005-0000-0000-000012000000}"/>
    <cellStyle name="Cálculo 2" xfId="30" xr:uid="{00000000-0005-0000-0000-000013000000}"/>
    <cellStyle name="Célula de Verificação 2" xfId="31" xr:uid="{00000000-0005-0000-0000-000014000000}"/>
    <cellStyle name="Célula Vinculada 2" xfId="32" xr:uid="{00000000-0005-0000-0000-000015000000}"/>
    <cellStyle name="Ênfase1 2" xfId="33" xr:uid="{00000000-0005-0000-0000-000016000000}"/>
    <cellStyle name="Ênfase2 2" xfId="34" xr:uid="{00000000-0005-0000-0000-000017000000}"/>
    <cellStyle name="Ênfase3 2" xfId="35" xr:uid="{00000000-0005-0000-0000-000018000000}"/>
    <cellStyle name="Ênfase4 2" xfId="36" xr:uid="{00000000-0005-0000-0000-000019000000}"/>
    <cellStyle name="Ênfase5 2" xfId="37" xr:uid="{00000000-0005-0000-0000-00001A000000}"/>
    <cellStyle name="Ênfase6 2" xfId="38" xr:uid="{00000000-0005-0000-0000-00001B000000}"/>
    <cellStyle name="Entrada 2" xfId="39" xr:uid="{00000000-0005-0000-0000-00001C000000}"/>
    <cellStyle name="Hiperlink 2" xfId="9" xr:uid="{00000000-0005-0000-0000-00001D000000}"/>
    <cellStyle name="Moeda" xfId="7" builtinId="4"/>
    <cellStyle name="Moeda 2" xfId="10" xr:uid="{00000000-0005-0000-0000-00001F000000}"/>
    <cellStyle name="Moeda 3" xfId="40" xr:uid="{00000000-0005-0000-0000-000020000000}"/>
    <cellStyle name="Normal" xfId="0" builtinId="0"/>
    <cellStyle name="Normal 147" xfId="64" xr:uid="{00000000-0005-0000-0000-000022000000}"/>
    <cellStyle name="Normal 166" xfId="65" xr:uid="{00000000-0005-0000-0000-000023000000}"/>
    <cellStyle name="Normal 2" xfId="1" xr:uid="{00000000-0005-0000-0000-000024000000}"/>
    <cellStyle name="Normal 2 2" xfId="41" xr:uid="{00000000-0005-0000-0000-000025000000}"/>
    <cellStyle name="Normal 2 2 2 2" xfId="60" xr:uid="{00000000-0005-0000-0000-000026000000}"/>
    <cellStyle name="Normal 3" xfId="8" xr:uid="{00000000-0005-0000-0000-000027000000}"/>
    <cellStyle name="Normal 3 2" xfId="42" xr:uid="{00000000-0005-0000-0000-000028000000}"/>
    <cellStyle name="Normal 4" xfId="2" xr:uid="{00000000-0005-0000-0000-000029000000}"/>
    <cellStyle name="Normal 4 2_SIGEO Ver_2013A" xfId="5" xr:uid="{00000000-0005-0000-0000-00002A000000}"/>
    <cellStyle name="Normal 73" xfId="61" xr:uid="{00000000-0005-0000-0000-00002B000000}"/>
    <cellStyle name="Normal 88" xfId="63" xr:uid="{00000000-0005-0000-0000-00002C000000}"/>
    <cellStyle name="Nota 2" xfId="43" xr:uid="{00000000-0005-0000-0000-00002D000000}"/>
    <cellStyle name="Porcentagem" xfId="6" builtinId="5"/>
    <cellStyle name="Porcentagem 2" xfId="4" xr:uid="{00000000-0005-0000-0000-00002F000000}"/>
    <cellStyle name="Porcentagem 2 2" xfId="45" xr:uid="{00000000-0005-0000-0000-000030000000}"/>
    <cellStyle name="Porcentagem 3" xfId="44" xr:uid="{00000000-0005-0000-0000-000031000000}"/>
    <cellStyle name="Saída 2" xfId="46" xr:uid="{00000000-0005-0000-0000-000032000000}"/>
    <cellStyle name="Texto de Aviso 2" xfId="47" xr:uid="{00000000-0005-0000-0000-000033000000}"/>
    <cellStyle name="Texto Explicativo 2" xfId="48" xr:uid="{00000000-0005-0000-0000-000034000000}"/>
    <cellStyle name="Título 1 2" xfId="49" xr:uid="{00000000-0005-0000-0000-000035000000}"/>
    <cellStyle name="Título 2 2" xfId="50" xr:uid="{00000000-0005-0000-0000-000036000000}"/>
    <cellStyle name="Título 3 2" xfId="51" xr:uid="{00000000-0005-0000-0000-000037000000}"/>
    <cellStyle name="Título 4 2" xfId="52" xr:uid="{00000000-0005-0000-0000-000038000000}"/>
    <cellStyle name="Título 5" xfId="53" xr:uid="{00000000-0005-0000-0000-000039000000}"/>
    <cellStyle name="Total 2" xfId="54" xr:uid="{00000000-0005-0000-0000-00003A000000}"/>
    <cellStyle name="Vírgula 13 2" xfId="62" xr:uid="{00000000-0005-0000-0000-00003B000000}"/>
    <cellStyle name="Vírgula 2" xfId="56" xr:uid="{00000000-0005-0000-0000-00003C000000}"/>
    <cellStyle name="Vírgula 2 2" xfId="3" xr:uid="{00000000-0005-0000-0000-00003D000000}"/>
    <cellStyle name="Vírgula 3" xfId="55" xr:uid="{00000000-0005-0000-0000-00003E000000}"/>
    <cellStyle name="Vírgula 4" xfId="59" xr:uid="{00000000-0005-0000-0000-00003F000000}"/>
    <cellStyle name="Vírgula 5 3" xfId="57" xr:uid="{00000000-0005-0000-0000-000040000000}"/>
    <cellStyle name="Vírgula 6 2 2 2" xfId="58" xr:uid="{00000000-0005-0000-0000-000041000000}"/>
  </cellStyles>
  <dxfs count="8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238126</xdr:colOff>
      <xdr:row>19</xdr:row>
      <xdr:rowOff>9526</xdr:rowOff>
    </xdr:from>
    <xdr:to>
      <xdr:col>9</xdr:col>
      <xdr:colOff>714376</xdr:colOff>
      <xdr:row>22</xdr:row>
      <xdr:rowOff>57286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3E72110-C12C-42A4-8AD4-4C3DC5448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3506" y="8879206"/>
          <a:ext cx="4312920" cy="596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238126</xdr:colOff>
      <xdr:row>19</xdr:row>
      <xdr:rowOff>9526</xdr:rowOff>
    </xdr:from>
    <xdr:to>
      <xdr:col>9</xdr:col>
      <xdr:colOff>714376</xdr:colOff>
      <xdr:row>22</xdr:row>
      <xdr:rowOff>57286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3E72110-C12C-42A4-8AD4-4C3DC5448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3506" y="8498206"/>
          <a:ext cx="4309110" cy="596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5"/>
  <sheetViews>
    <sheetView tabSelected="1" zoomScale="115" zoomScaleNormal="115" zoomScaleSheetLayoutView="100" workbookViewId="0">
      <selection activeCell="I63" sqref="I63"/>
    </sheetView>
  </sheetViews>
  <sheetFormatPr defaultColWidth="9.140625" defaultRowHeight="15" x14ac:dyDescent="0.25"/>
  <cols>
    <col min="1" max="1" width="13.42578125" style="7" customWidth="1"/>
    <col min="2" max="2" width="17.42578125" style="7" customWidth="1"/>
    <col min="3" max="3" width="58" style="7" customWidth="1"/>
    <col min="4" max="4" width="8" style="7" customWidth="1"/>
    <col min="5" max="5" width="11.42578125" style="8" customWidth="1"/>
    <col min="6" max="6" width="19.140625" style="8" customWidth="1"/>
    <col min="7" max="7" width="18.140625" style="8" customWidth="1"/>
    <col min="8" max="8" width="11.85546875" style="13" customWidth="1"/>
    <col min="9" max="9" width="10.7109375" style="8" customWidth="1"/>
    <col min="10" max="10" width="11.28515625" style="3" customWidth="1"/>
    <col min="11" max="11" width="11.42578125" style="4" customWidth="1"/>
    <col min="12" max="16384" width="9.140625" style="7"/>
  </cols>
  <sheetData>
    <row r="1" spans="1:11" ht="23.25" x14ac:dyDescent="0.25">
      <c r="A1" s="66" t="s">
        <v>87</v>
      </c>
      <c r="B1" s="66"/>
      <c r="C1" s="66"/>
      <c r="D1" s="66"/>
      <c r="E1" s="66"/>
      <c r="F1" s="66"/>
      <c r="G1" s="66"/>
      <c r="H1" s="66"/>
      <c r="I1" s="5"/>
      <c r="J1" s="5"/>
      <c r="K1" s="5"/>
    </row>
    <row r="2" spans="1:11" ht="14.25" customHeight="1" x14ac:dyDescent="0.25">
      <c r="A2" s="67"/>
      <c r="B2" s="67"/>
      <c r="C2" s="67"/>
      <c r="D2" s="67"/>
      <c r="E2" s="67"/>
      <c r="F2" s="67"/>
      <c r="G2" s="67"/>
      <c r="H2" s="67"/>
      <c r="I2" s="5"/>
      <c r="J2" s="5"/>
      <c r="K2" s="5"/>
    </row>
    <row r="3" spans="1:11" ht="24.95" customHeight="1" x14ac:dyDescent="0.25">
      <c r="A3" s="37" t="s">
        <v>5</v>
      </c>
      <c r="B3" s="65" t="s">
        <v>96</v>
      </c>
      <c r="C3" s="65"/>
      <c r="D3" s="65"/>
      <c r="E3" s="65"/>
      <c r="F3" s="65"/>
      <c r="G3" s="65"/>
      <c r="H3" s="65"/>
      <c r="I3" s="5"/>
      <c r="J3" s="5"/>
      <c r="K3" s="5"/>
    </row>
    <row r="4" spans="1:11" ht="24.95" customHeight="1" x14ac:dyDescent="0.25">
      <c r="A4" s="37" t="s">
        <v>86</v>
      </c>
      <c r="B4" s="68" t="s">
        <v>200</v>
      </c>
      <c r="C4" s="69"/>
      <c r="D4" s="69"/>
      <c r="E4" s="69"/>
      <c r="F4" s="69"/>
      <c r="G4" s="69"/>
      <c r="H4" s="70"/>
      <c r="I4" s="5"/>
      <c r="J4" s="5"/>
      <c r="K4" s="5"/>
    </row>
    <row r="5" spans="1:11" ht="24.95" customHeight="1" x14ac:dyDescent="0.25">
      <c r="A5" s="37" t="s">
        <v>6</v>
      </c>
      <c r="B5" s="71">
        <f>G58</f>
        <v>0</v>
      </c>
      <c r="C5" s="71"/>
      <c r="D5" s="71"/>
      <c r="E5" s="71"/>
      <c r="F5" s="71"/>
      <c r="G5" s="71"/>
      <c r="H5" s="71"/>
      <c r="I5" s="5"/>
      <c r="J5" s="5"/>
      <c r="K5" s="5"/>
    </row>
    <row r="6" spans="1:11" ht="24.95" customHeight="1" x14ac:dyDescent="0.25">
      <c r="A6" s="37" t="s">
        <v>28</v>
      </c>
      <c r="B6" s="72" t="s">
        <v>97</v>
      </c>
      <c r="C6" s="72"/>
      <c r="D6" s="72"/>
      <c r="E6" s="72"/>
      <c r="F6" s="72"/>
      <c r="G6" s="72"/>
      <c r="H6" s="72"/>
      <c r="I6" s="6"/>
      <c r="J6" s="6"/>
      <c r="K6" s="6"/>
    </row>
    <row r="7" spans="1:11" ht="24.95" customHeight="1" x14ac:dyDescent="0.25">
      <c r="A7" s="37" t="s">
        <v>29</v>
      </c>
      <c r="B7" s="72" t="s">
        <v>97</v>
      </c>
      <c r="C7" s="72"/>
      <c r="D7" s="72"/>
      <c r="E7" s="72"/>
      <c r="F7" s="72"/>
      <c r="G7" s="72"/>
      <c r="H7" s="72"/>
      <c r="I7" s="6"/>
      <c r="J7" s="6"/>
      <c r="K7" s="6"/>
    </row>
    <row r="8" spans="1:11" ht="19.899999999999999" customHeight="1" x14ac:dyDescent="0.25">
      <c r="A8" s="75"/>
      <c r="B8" s="76"/>
      <c r="C8" s="76"/>
      <c r="D8" s="76"/>
      <c r="E8" s="76"/>
      <c r="F8" s="76"/>
      <c r="G8" s="76"/>
      <c r="H8" s="77"/>
      <c r="I8" s="6"/>
      <c r="J8" s="6"/>
      <c r="K8" s="6"/>
    </row>
    <row r="9" spans="1:11" ht="31.5" customHeight="1" x14ac:dyDescent="0.25">
      <c r="A9" s="42" t="s">
        <v>3</v>
      </c>
      <c r="B9" s="42" t="s">
        <v>4</v>
      </c>
      <c r="C9" s="42" t="s">
        <v>7</v>
      </c>
      <c r="D9" s="42" t="s">
        <v>0</v>
      </c>
      <c r="E9" s="42" t="s">
        <v>1</v>
      </c>
      <c r="F9" s="43" t="s">
        <v>8</v>
      </c>
      <c r="G9" s="44" t="s">
        <v>9</v>
      </c>
      <c r="H9" s="42" t="s">
        <v>14</v>
      </c>
      <c r="I9" s="7"/>
      <c r="J9" s="7"/>
      <c r="K9" s="7"/>
    </row>
    <row r="10" spans="1:11" ht="20.100000000000001" customHeight="1" x14ac:dyDescent="0.25">
      <c r="A10" s="73"/>
      <c r="B10" s="73"/>
      <c r="C10" s="73"/>
      <c r="D10" s="73"/>
      <c r="E10" s="73"/>
      <c r="F10" s="73"/>
      <c r="G10" s="73"/>
      <c r="H10" s="73"/>
      <c r="I10" s="7"/>
      <c r="J10" s="7"/>
      <c r="K10" s="7"/>
    </row>
    <row r="11" spans="1:11" ht="35.1" customHeight="1" x14ac:dyDescent="0.25">
      <c r="A11" s="32">
        <v>1</v>
      </c>
      <c r="B11" s="58" t="s">
        <v>120</v>
      </c>
      <c r="C11" s="59"/>
      <c r="D11" s="59"/>
      <c r="E11" s="59"/>
      <c r="F11" s="59"/>
      <c r="G11" s="59"/>
      <c r="H11" s="60"/>
      <c r="I11" s="7"/>
      <c r="J11" s="7"/>
      <c r="K11" s="7"/>
    </row>
    <row r="12" spans="1:11" ht="35.1" customHeight="1" x14ac:dyDescent="0.25">
      <c r="A12" s="10" t="s">
        <v>2</v>
      </c>
      <c r="B12" s="9" t="s">
        <v>116</v>
      </c>
      <c r="C12" s="28" t="s">
        <v>117</v>
      </c>
      <c r="D12" s="9" t="s">
        <v>126</v>
      </c>
      <c r="E12" s="45">
        <v>2.25</v>
      </c>
      <c r="F12" s="38"/>
      <c r="G12" s="1">
        <f t="shared" ref="G12" si="0">ROUND((E12*F12),2)</f>
        <v>0</v>
      </c>
      <c r="H12" s="18" t="e">
        <f>G12*100/$G$58</f>
        <v>#DIV/0!</v>
      </c>
      <c r="I12" s="7"/>
      <c r="J12" s="7"/>
      <c r="K12" s="7"/>
    </row>
    <row r="13" spans="1:11" ht="35.1" customHeight="1" x14ac:dyDescent="0.25">
      <c r="A13" s="55" t="s">
        <v>10</v>
      </c>
      <c r="B13" s="56"/>
      <c r="C13" s="56"/>
      <c r="D13" s="56"/>
      <c r="E13" s="56"/>
      <c r="F13" s="57"/>
      <c r="G13" s="40">
        <f>SUM(G12:G12)</f>
        <v>0</v>
      </c>
      <c r="H13" s="41" t="e">
        <f>G13*100/$G$58</f>
        <v>#DIV/0!</v>
      </c>
      <c r="I13" s="12"/>
      <c r="J13" s="7"/>
      <c r="K13" s="7"/>
    </row>
    <row r="14" spans="1:11" ht="20.100000000000001" customHeight="1" x14ac:dyDescent="0.25">
      <c r="A14" s="61"/>
      <c r="B14" s="62"/>
      <c r="C14" s="62"/>
      <c r="D14" s="62"/>
      <c r="E14" s="62"/>
      <c r="F14" s="62"/>
      <c r="G14" s="62"/>
      <c r="H14" s="63"/>
      <c r="I14" s="12"/>
      <c r="J14" s="7"/>
      <c r="K14" s="7"/>
    </row>
    <row r="15" spans="1:11" ht="35.1" customHeight="1" x14ac:dyDescent="0.25">
      <c r="A15" s="32">
        <v>2</v>
      </c>
      <c r="B15" s="58" t="s">
        <v>121</v>
      </c>
      <c r="C15" s="59"/>
      <c r="D15" s="59"/>
      <c r="E15" s="59"/>
      <c r="F15" s="59"/>
      <c r="G15" s="59"/>
      <c r="H15" s="60"/>
    </row>
    <row r="16" spans="1:11" ht="35.1" customHeight="1" x14ac:dyDescent="0.25">
      <c r="A16" s="10" t="s">
        <v>11</v>
      </c>
      <c r="B16" s="9" t="s">
        <v>118</v>
      </c>
      <c r="C16" s="33" t="s">
        <v>122</v>
      </c>
      <c r="D16" s="34" t="s">
        <v>119</v>
      </c>
      <c r="E16" s="45">
        <v>4</v>
      </c>
      <c r="F16" s="38"/>
      <c r="G16" s="1">
        <f>ROUND((E16*F16),2)</f>
        <v>0</v>
      </c>
      <c r="H16" s="18" t="e">
        <f t="shared" ref="H16:H25" si="1">G16*100/$G$58</f>
        <v>#DIV/0!</v>
      </c>
    </row>
    <row r="17" spans="1:11" ht="35.1" customHeight="1" x14ac:dyDescent="0.25">
      <c r="A17" s="10" t="s">
        <v>27</v>
      </c>
      <c r="B17" s="36" t="s">
        <v>129</v>
      </c>
      <c r="C17" s="33" t="s">
        <v>123</v>
      </c>
      <c r="D17" s="35" t="s">
        <v>124</v>
      </c>
      <c r="E17" s="45">
        <v>488</v>
      </c>
      <c r="F17" s="2"/>
      <c r="G17" s="1">
        <f>ROUND((E17*F17),2)</f>
        <v>0</v>
      </c>
      <c r="H17" s="18" t="e">
        <f t="shared" si="1"/>
        <v>#DIV/0!</v>
      </c>
    </row>
    <row r="18" spans="1:11" ht="61.15" customHeight="1" x14ac:dyDescent="0.25">
      <c r="A18" s="10" t="s">
        <v>89</v>
      </c>
      <c r="B18" s="36" t="s">
        <v>128</v>
      </c>
      <c r="C18" s="33" t="s">
        <v>171</v>
      </c>
      <c r="D18" s="35" t="s">
        <v>125</v>
      </c>
      <c r="E18" s="45">
        <v>48</v>
      </c>
      <c r="F18" s="2"/>
      <c r="G18" s="1">
        <f>ROUND((E18*F18),2)</f>
        <v>0</v>
      </c>
      <c r="H18" s="18" t="e">
        <f t="shared" si="1"/>
        <v>#DIV/0!</v>
      </c>
    </row>
    <row r="19" spans="1:11" ht="60.6" customHeight="1" x14ac:dyDescent="0.25">
      <c r="A19" s="10" t="s">
        <v>90</v>
      </c>
      <c r="B19" s="35" t="s">
        <v>130</v>
      </c>
      <c r="C19" s="33" t="s">
        <v>172</v>
      </c>
      <c r="D19" s="35" t="s">
        <v>125</v>
      </c>
      <c r="E19" s="45">
        <v>41.9</v>
      </c>
      <c r="F19" s="2"/>
      <c r="G19" s="1">
        <f>ROUND((E19*F19),2)</f>
        <v>0</v>
      </c>
      <c r="H19" s="18" t="e">
        <f t="shared" si="1"/>
        <v>#DIV/0!</v>
      </c>
    </row>
    <row r="20" spans="1:11" ht="35.1" customHeight="1" x14ac:dyDescent="0.25">
      <c r="A20" s="10" t="s">
        <v>98</v>
      </c>
      <c r="B20" s="35" t="s">
        <v>131</v>
      </c>
      <c r="C20" s="33" t="s">
        <v>173</v>
      </c>
      <c r="D20" s="35" t="s">
        <v>126</v>
      </c>
      <c r="E20" s="45">
        <v>36.729999999999997</v>
      </c>
      <c r="F20" s="2"/>
      <c r="G20" s="1">
        <f t="shared" ref="G20:G24" si="2">ROUND((E20*F20),2)</f>
        <v>0</v>
      </c>
      <c r="H20" s="18" t="e">
        <f t="shared" si="1"/>
        <v>#DIV/0!</v>
      </c>
    </row>
    <row r="21" spans="1:11" ht="51" customHeight="1" x14ac:dyDescent="0.25">
      <c r="A21" s="10" t="s">
        <v>99</v>
      </c>
      <c r="B21" s="35" t="s">
        <v>132</v>
      </c>
      <c r="C21" s="33" t="s">
        <v>174</v>
      </c>
      <c r="D21" s="35" t="s">
        <v>124</v>
      </c>
      <c r="E21" s="45">
        <v>60</v>
      </c>
      <c r="F21" s="2"/>
      <c r="G21" s="1">
        <f t="shared" si="2"/>
        <v>0</v>
      </c>
      <c r="H21" s="18" t="e">
        <f t="shared" si="1"/>
        <v>#DIV/0!</v>
      </c>
    </row>
    <row r="22" spans="1:11" ht="35.1" customHeight="1" x14ac:dyDescent="0.25">
      <c r="A22" s="10" t="s">
        <v>100</v>
      </c>
      <c r="B22" s="35" t="s">
        <v>133</v>
      </c>
      <c r="C22" s="33" t="s">
        <v>175</v>
      </c>
      <c r="D22" s="35" t="s">
        <v>124</v>
      </c>
      <c r="E22" s="45">
        <v>60</v>
      </c>
      <c r="F22" s="2"/>
      <c r="G22" s="1">
        <f t="shared" si="2"/>
        <v>0</v>
      </c>
      <c r="H22" s="18" t="e">
        <f t="shared" si="1"/>
        <v>#DIV/0!</v>
      </c>
    </row>
    <row r="23" spans="1:11" ht="35.1" customHeight="1" x14ac:dyDescent="0.25">
      <c r="A23" s="10" t="s">
        <v>101</v>
      </c>
      <c r="B23" s="35" t="s">
        <v>134</v>
      </c>
      <c r="C23" s="33" t="s">
        <v>176</v>
      </c>
      <c r="D23" s="35" t="s">
        <v>125</v>
      </c>
      <c r="E23" s="45">
        <v>3</v>
      </c>
      <c r="F23" s="2"/>
      <c r="G23" s="1">
        <f t="shared" si="2"/>
        <v>0</v>
      </c>
      <c r="H23" s="18" t="e">
        <f t="shared" si="1"/>
        <v>#DIV/0!</v>
      </c>
    </row>
    <row r="24" spans="1:11" ht="35.1" customHeight="1" x14ac:dyDescent="0.25">
      <c r="A24" s="10" t="s">
        <v>102</v>
      </c>
      <c r="B24" s="35" t="s">
        <v>135</v>
      </c>
      <c r="C24" s="33" t="s">
        <v>177</v>
      </c>
      <c r="D24" s="35" t="s">
        <v>127</v>
      </c>
      <c r="E24" s="45">
        <v>44.4</v>
      </c>
      <c r="F24" s="2"/>
      <c r="G24" s="1">
        <f t="shared" si="2"/>
        <v>0</v>
      </c>
      <c r="H24" s="18" t="e">
        <f t="shared" si="1"/>
        <v>#DIV/0!</v>
      </c>
    </row>
    <row r="25" spans="1:11" ht="35.1" customHeight="1" x14ac:dyDescent="0.25">
      <c r="A25" s="55" t="s">
        <v>10</v>
      </c>
      <c r="B25" s="56"/>
      <c r="C25" s="56"/>
      <c r="D25" s="56"/>
      <c r="E25" s="56"/>
      <c r="F25" s="57"/>
      <c r="G25" s="40">
        <f>SUM(G16:G24)</f>
        <v>0</v>
      </c>
      <c r="H25" s="41" t="e">
        <f t="shared" si="1"/>
        <v>#DIV/0!</v>
      </c>
    </row>
    <row r="26" spans="1:11" ht="19.899999999999999" customHeight="1" x14ac:dyDescent="0.25">
      <c r="A26" s="61"/>
      <c r="B26" s="62"/>
      <c r="C26" s="62"/>
      <c r="D26" s="62"/>
      <c r="E26" s="62"/>
      <c r="F26" s="62"/>
      <c r="G26" s="62"/>
      <c r="H26" s="63"/>
      <c r="I26" s="12"/>
      <c r="J26" s="7"/>
      <c r="K26" s="7"/>
    </row>
    <row r="27" spans="1:11" ht="34.9" customHeight="1" x14ac:dyDescent="0.25">
      <c r="A27" s="32">
        <v>3</v>
      </c>
      <c r="B27" s="58" t="s">
        <v>136</v>
      </c>
      <c r="C27" s="59"/>
      <c r="D27" s="59"/>
      <c r="E27" s="59"/>
      <c r="F27" s="59"/>
      <c r="G27" s="59"/>
      <c r="H27" s="60"/>
      <c r="I27" s="52"/>
      <c r="J27" s="7"/>
      <c r="K27" s="7"/>
    </row>
    <row r="28" spans="1:11" ht="35.1" customHeight="1" x14ac:dyDescent="0.25">
      <c r="A28" s="10" t="s">
        <v>15</v>
      </c>
      <c r="B28" s="34" t="s">
        <v>199</v>
      </c>
      <c r="C28" s="33" t="s">
        <v>169</v>
      </c>
      <c r="D28" s="34" t="s">
        <v>126</v>
      </c>
      <c r="E28" s="45">
        <v>16226.56</v>
      </c>
      <c r="F28" s="2"/>
      <c r="G28" s="1">
        <f t="shared" ref="G28:G34" si="3">ROUND((E28*F28),2)</f>
        <v>0</v>
      </c>
      <c r="H28" s="18" t="e">
        <f t="shared" ref="H28:H44" si="4">G28*100/$G$58</f>
        <v>#DIV/0!</v>
      </c>
    </row>
    <row r="29" spans="1:11" ht="35.1" customHeight="1" x14ac:dyDescent="0.25">
      <c r="A29" s="10" t="s">
        <v>91</v>
      </c>
      <c r="B29" s="34" t="s">
        <v>137</v>
      </c>
      <c r="C29" s="33" t="s">
        <v>170</v>
      </c>
      <c r="D29" s="34" t="s">
        <v>125</v>
      </c>
      <c r="E29" s="45">
        <v>3367.01</v>
      </c>
      <c r="F29" s="2"/>
      <c r="G29" s="1">
        <f t="shared" si="3"/>
        <v>0</v>
      </c>
      <c r="H29" s="18" t="e">
        <f t="shared" si="4"/>
        <v>#DIV/0!</v>
      </c>
    </row>
    <row r="30" spans="1:11" ht="35.1" customHeight="1" x14ac:dyDescent="0.25">
      <c r="A30" s="10" t="s">
        <v>103</v>
      </c>
      <c r="B30" s="34" t="s">
        <v>151</v>
      </c>
      <c r="C30" s="33" t="s">
        <v>167</v>
      </c>
      <c r="D30" s="34" t="s">
        <v>148</v>
      </c>
      <c r="E30" s="45">
        <v>56229.07</v>
      </c>
      <c r="F30" s="2"/>
      <c r="G30" s="1">
        <f t="shared" si="3"/>
        <v>0</v>
      </c>
      <c r="H30" s="18" t="e">
        <f t="shared" si="4"/>
        <v>#DIV/0!</v>
      </c>
    </row>
    <row r="31" spans="1:11" ht="35.1" customHeight="1" x14ac:dyDescent="0.25">
      <c r="A31" s="10" t="s">
        <v>104</v>
      </c>
      <c r="B31" s="34" t="s">
        <v>138</v>
      </c>
      <c r="C31" s="33" t="s">
        <v>168</v>
      </c>
      <c r="D31" s="34" t="s">
        <v>125</v>
      </c>
      <c r="E31" s="45">
        <v>2474.5500000000002</v>
      </c>
      <c r="F31" s="2"/>
      <c r="G31" s="1">
        <f t="shared" si="3"/>
        <v>0</v>
      </c>
      <c r="H31" s="18" t="e">
        <f t="shared" si="4"/>
        <v>#DIV/0!</v>
      </c>
    </row>
    <row r="32" spans="1:11" ht="35.1" customHeight="1" x14ac:dyDescent="0.25">
      <c r="A32" s="10" t="s">
        <v>105</v>
      </c>
      <c r="B32" s="34" t="s">
        <v>151</v>
      </c>
      <c r="C32" s="33" t="s">
        <v>167</v>
      </c>
      <c r="D32" s="34" t="s">
        <v>148</v>
      </c>
      <c r="E32" s="45">
        <v>49589.98</v>
      </c>
      <c r="F32" s="2"/>
      <c r="G32" s="1">
        <f t="shared" si="3"/>
        <v>0</v>
      </c>
      <c r="H32" s="18" t="e">
        <f t="shared" si="4"/>
        <v>#DIV/0!</v>
      </c>
    </row>
    <row r="33" spans="1:8" ht="35.1" customHeight="1" x14ac:dyDescent="0.25">
      <c r="A33" s="10" t="s">
        <v>106</v>
      </c>
      <c r="B33" s="34" t="s">
        <v>152</v>
      </c>
      <c r="C33" s="33" t="s">
        <v>166</v>
      </c>
      <c r="D33" s="34" t="s">
        <v>126</v>
      </c>
      <c r="E33" s="45">
        <v>14198.24</v>
      </c>
      <c r="F33" s="2"/>
      <c r="G33" s="1">
        <f t="shared" si="3"/>
        <v>0</v>
      </c>
      <c r="H33" s="18" t="e">
        <f t="shared" si="4"/>
        <v>#DIV/0!</v>
      </c>
    </row>
    <row r="34" spans="1:8" ht="35.1" customHeight="1" x14ac:dyDescent="0.25">
      <c r="A34" s="10" t="s">
        <v>107</v>
      </c>
      <c r="B34" s="34" t="s">
        <v>146</v>
      </c>
      <c r="C34" s="33" t="s">
        <v>165</v>
      </c>
      <c r="D34" s="34" t="s">
        <v>149</v>
      </c>
      <c r="E34" s="45">
        <v>17.04</v>
      </c>
      <c r="F34" s="2"/>
      <c r="G34" s="1">
        <f t="shared" si="3"/>
        <v>0</v>
      </c>
      <c r="H34" s="18" t="e">
        <f t="shared" si="4"/>
        <v>#DIV/0!</v>
      </c>
    </row>
    <row r="35" spans="1:8" ht="35.1" customHeight="1" x14ac:dyDescent="0.25">
      <c r="A35" s="10" t="s">
        <v>108</v>
      </c>
      <c r="B35" s="34" t="s">
        <v>153</v>
      </c>
      <c r="C35" s="33" t="s">
        <v>160</v>
      </c>
      <c r="D35" s="34" t="s">
        <v>150</v>
      </c>
      <c r="E35" s="45">
        <v>511.2</v>
      </c>
      <c r="F35" s="2"/>
      <c r="G35" s="1">
        <f>ROUND((E35*F35),2)</f>
        <v>0</v>
      </c>
      <c r="H35" s="18" t="e">
        <f t="shared" si="4"/>
        <v>#DIV/0!</v>
      </c>
    </row>
    <row r="36" spans="1:8" ht="35.1" customHeight="1" x14ac:dyDescent="0.25">
      <c r="A36" s="10" t="s">
        <v>109</v>
      </c>
      <c r="B36" s="34" t="s">
        <v>154</v>
      </c>
      <c r="C36" s="33" t="s">
        <v>161</v>
      </c>
      <c r="D36" s="34" t="s">
        <v>150</v>
      </c>
      <c r="E36" s="45">
        <v>127.8</v>
      </c>
      <c r="F36" s="2"/>
      <c r="G36" s="1">
        <f t="shared" ref="G36" si="5">ROUND((E36*F36),2)</f>
        <v>0</v>
      </c>
      <c r="H36" s="18" t="e">
        <f t="shared" si="4"/>
        <v>#DIV/0!</v>
      </c>
    </row>
    <row r="37" spans="1:8" ht="35.1" customHeight="1" x14ac:dyDescent="0.25">
      <c r="A37" s="10" t="s">
        <v>110</v>
      </c>
      <c r="B37" s="34" t="s">
        <v>155</v>
      </c>
      <c r="C37" s="33" t="s">
        <v>164</v>
      </c>
      <c r="D37" s="34" t="s">
        <v>126</v>
      </c>
      <c r="E37" s="45">
        <v>14198.24</v>
      </c>
      <c r="F37" s="2"/>
      <c r="G37" s="1">
        <f t="shared" ref="G37" si="6">ROUND((E37*F37),2)</f>
        <v>0</v>
      </c>
      <c r="H37" s="18" t="e">
        <f t="shared" si="4"/>
        <v>#DIV/0!</v>
      </c>
    </row>
    <row r="38" spans="1:8" ht="35.1" customHeight="1" x14ac:dyDescent="0.25">
      <c r="A38" s="10" t="s">
        <v>140</v>
      </c>
      <c r="B38" s="34" t="s">
        <v>139</v>
      </c>
      <c r="C38" s="33" t="s">
        <v>163</v>
      </c>
      <c r="D38" s="34" t="s">
        <v>149</v>
      </c>
      <c r="E38" s="45">
        <v>12.78</v>
      </c>
      <c r="F38" s="2"/>
      <c r="G38" s="1">
        <f t="shared" ref="G38:G43" si="7">ROUND((E38*F38),2)</f>
        <v>0</v>
      </c>
      <c r="H38" s="18" t="e">
        <f t="shared" si="4"/>
        <v>#DIV/0!</v>
      </c>
    </row>
    <row r="39" spans="1:8" ht="34.9" customHeight="1" x14ac:dyDescent="0.25">
      <c r="A39" s="10" t="s">
        <v>141</v>
      </c>
      <c r="B39" s="34" t="s">
        <v>153</v>
      </c>
      <c r="C39" s="33" t="s">
        <v>160</v>
      </c>
      <c r="D39" s="34" t="s">
        <v>150</v>
      </c>
      <c r="E39" s="45">
        <v>383.4</v>
      </c>
      <c r="F39" s="2"/>
      <c r="G39" s="1">
        <f t="shared" si="7"/>
        <v>0</v>
      </c>
      <c r="H39" s="18" t="e">
        <f t="shared" si="4"/>
        <v>#DIV/0!</v>
      </c>
    </row>
    <row r="40" spans="1:8" ht="35.1" customHeight="1" x14ac:dyDescent="0.25">
      <c r="A40" s="10" t="s">
        <v>142</v>
      </c>
      <c r="B40" s="34" t="s">
        <v>154</v>
      </c>
      <c r="C40" s="33" t="s">
        <v>161</v>
      </c>
      <c r="D40" s="34" t="s">
        <v>150</v>
      </c>
      <c r="E40" s="45">
        <v>95.85</v>
      </c>
      <c r="F40" s="2"/>
      <c r="G40" s="1">
        <f t="shared" si="7"/>
        <v>0</v>
      </c>
      <c r="H40" s="18" t="e">
        <f t="shared" si="4"/>
        <v>#DIV/0!</v>
      </c>
    </row>
    <row r="41" spans="1:8" ht="35.1" customHeight="1" x14ac:dyDescent="0.25">
      <c r="A41" s="10" t="s">
        <v>143</v>
      </c>
      <c r="B41" s="34" t="s">
        <v>147</v>
      </c>
      <c r="C41" s="33" t="s">
        <v>162</v>
      </c>
      <c r="D41" s="34" t="s">
        <v>125</v>
      </c>
      <c r="E41" s="45">
        <v>709.91</v>
      </c>
      <c r="F41" s="2"/>
      <c r="G41" s="1">
        <f t="shared" si="7"/>
        <v>0</v>
      </c>
      <c r="H41" s="18" t="e">
        <f t="shared" si="4"/>
        <v>#DIV/0!</v>
      </c>
    </row>
    <row r="42" spans="1:8" ht="35.1" customHeight="1" x14ac:dyDescent="0.25">
      <c r="A42" s="10" t="s">
        <v>144</v>
      </c>
      <c r="B42" s="34" t="s">
        <v>156</v>
      </c>
      <c r="C42" s="33" t="s">
        <v>159</v>
      </c>
      <c r="D42" s="34" t="s">
        <v>148</v>
      </c>
      <c r="E42" s="45">
        <v>21297.3</v>
      </c>
      <c r="F42" s="2"/>
      <c r="G42" s="1">
        <f t="shared" si="7"/>
        <v>0</v>
      </c>
      <c r="H42" s="18" t="e">
        <f t="shared" si="4"/>
        <v>#DIV/0!</v>
      </c>
    </row>
    <row r="43" spans="1:8" ht="35.1" customHeight="1" x14ac:dyDescent="0.25">
      <c r="A43" s="10" t="s">
        <v>145</v>
      </c>
      <c r="B43" s="34" t="s">
        <v>157</v>
      </c>
      <c r="C43" s="33" t="s">
        <v>158</v>
      </c>
      <c r="D43" s="34" t="s">
        <v>148</v>
      </c>
      <c r="E43" s="45">
        <v>5324.33</v>
      </c>
      <c r="F43" s="2"/>
      <c r="G43" s="1">
        <f t="shared" si="7"/>
        <v>0</v>
      </c>
      <c r="H43" s="18" t="e">
        <f t="shared" si="4"/>
        <v>#DIV/0!</v>
      </c>
    </row>
    <row r="44" spans="1:8" ht="34.9" customHeight="1" x14ac:dyDescent="0.25">
      <c r="A44" s="55" t="s">
        <v>10</v>
      </c>
      <c r="B44" s="56"/>
      <c r="C44" s="56"/>
      <c r="D44" s="56"/>
      <c r="E44" s="56"/>
      <c r="F44" s="57"/>
      <c r="G44" s="40">
        <f>SUM(G28:G43)</f>
        <v>0</v>
      </c>
      <c r="H44" s="41" t="e">
        <f t="shared" si="4"/>
        <v>#DIV/0!</v>
      </c>
    </row>
    <row r="45" spans="1:8" ht="19.899999999999999" customHeight="1" x14ac:dyDescent="0.25">
      <c r="A45" s="74"/>
      <c r="B45" s="74"/>
      <c r="C45" s="74"/>
      <c r="D45" s="74"/>
      <c r="E45" s="74"/>
      <c r="F45" s="74"/>
      <c r="G45" s="74"/>
      <c r="H45" s="74"/>
    </row>
    <row r="46" spans="1:8" ht="34.9" customHeight="1" x14ac:dyDescent="0.25">
      <c r="A46" s="32">
        <v>4</v>
      </c>
      <c r="B46" s="58" t="s">
        <v>178</v>
      </c>
      <c r="C46" s="59"/>
      <c r="D46" s="59"/>
      <c r="E46" s="59"/>
      <c r="F46" s="59"/>
      <c r="G46" s="59"/>
      <c r="H46" s="60"/>
    </row>
    <row r="47" spans="1:8" ht="63" customHeight="1" x14ac:dyDescent="0.25">
      <c r="A47" s="10" t="s">
        <v>12</v>
      </c>
      <c r="B47" s="34" t="s">
        <v>179</v>
      </c>
      <c r="C47" s="50" t="s">
        <v>196</v>
      </c>
      <c r="D47" s="34" t="s">
        <v>124</v>
      </c>
      <c r="E47" s="45">
        <v>6245</v>
      </c>
      <c r="F47" s="39"/>
      <c r="G47" s="1">
        <f t="shared" ref="G47:G55" si="8">ROUND((E47*F47),2)</f>
        <v>0</v>
      </c>
      <c r="H47" s="18" t="e">
        <f t="shared" ref="H47:H56" si="9">G47*100/$G$58</f>
        <v>#DIV/0!</v>
      </c>
    </row>
    <row r="48" spans="1:8" ht="35.1" customHeight="1" x14ac:dyDescent="0.25">
      <c r="A48" s="10" t="s">
        <v>13</v>
      </c>
      <c r="B48" s="34" t="s">
        <v>180</v>
      </c>
      <c r="C48" s="33" t="s">
        <v>188</v>
      </c>
      <c r="D48" s="34" t="s">
        <v>119</v>
      </c>
      <c r="E48" s="45">
        <v>681</v>
      </c>
      <c r="F48" s="39"/>
      <c r="G48" s="1">
        <f t="shared" si="8"/>
        <v>0</v>
      </c>
      <c r="H48" s="18" t="e">
        <f t="shared" si="9"/>
        <v>#DIV/0!</v>
      </c>
    </row>
    <row r="49" spans="1:8" ht="35.1" customHeight="1" x14ac:dyDescent="0.25">
      <c r="A49" s="10" t="s">
        <v>92</v>
      </c>
      <c r="B49" s="34" t="s">
        <v>181</v>
      </c>
      <c r="C49" s="33" t="s">
        <v>189</v>
      </c>
      <c r="D49" s="34" t="s">
        <v>119</v>
      </c>
      <c r="E49" s="45">
        <v>16</v>
      </c>
      <c r="F49" s="39"/>
      <c r="G49" s="1">
        <f t="shared" si="8"/>
        <v>0</v>
      </c>
      <c r="H49" s="18" t="e">
        <f t="shared" si="9"/>
        <v>#DIV/0!</v>
      </c>
    </row>
    <row r="50" spans="1:8" ht="35.1" customHeight="1" x14ac:dyDescent="0.25">
      <c r="A50" s="10" t="s">
        <v>93</v>
      </c>
      <c r="B50" s="34" t="s">
        <v>182</v>
      </c>
      <c r="C50" s="33" t="s">
        <v>190</v>
      </c>
      <c r="D50" s="34" t="s">
        <v>119</v>
      </c>
      <c r="E50" s="45">
        <v>16</v>
      </c>
      <c r="F50" s="39"/>
      <c r="G50" s="1">
        <f t="shared" si="8"/>
        <v>0</v>
      </c>
      <c r="H50" s="18" t="e">
        <f t="shared" si="9"/>
        <v>#DIV/0!</v>
      </c>
    </row>
    <row r="51" spans="1:8" ht="35.1" customHeight="1" x14ac:dyDescent="0.25">
      <c r="A51" s="10" t="s">
        <v>94</v>
      </c>
      <c r="B51" s="34" t="s">
        <v>183</v>
      </c>
      <c r="C51" s="33" t="s">
        <v>191</v>
      </c>
      <c r="D51" s="34" t="s">
        <v>119</v>
      </c>
      <c r="E51" s="45">
        <v>19</v>
      </c>
      <c r="F51" s="39"/>
      <c r="G51" s="1">
        <f t="shared" si="8"/>
        <v>0</v>
      </c>
      <c r="H51" s="18" t="e">
        <f t="shared" si="9"/>
        <v>#DIV/0!</v>
      </c>
    </row>
    <row r="52" spans="1:8" ht="35.1" customHeight="1" x14ac:dyDescent="0.25">
      <c r="A52" s="10" t="s">
        <v>111</v>
      </c>
      <c r="B52" s="34" t="s">
        <v>184</v>
      </c>
      <c r="C52" s="33" t="s">
        <v>192</v>
      </c>
      <c r="D52" s="34" t="s">
        <v>119</v>
      </c>
      <c r="E52" s="45">
        <v>19</v>
      </c>
      <c r="F52" s="39"/>
      <c r="G52" s="1">
        <f t="shared" si="8"/>
        <v>0</v>
      </c>
      <c r="H52" s="18" t="e">
        <f t="shared" si="9"/>
        <v>#DIV/0!</v>
      </c>
    </row>
    <row r="53" spans="1:8" ht="35.1" customHeight="1" x14ac:dyDescent="0.25">
      <c r="A53" s="10" t="s">
        <v>112</v>
      </c>
      <c r="B53" s="34" t="s">
        <v>185</v>
      </c>
      <c r="C53" s="33" t="s">
        <v>193</v>
      </c>
      <c r="D53" s="34" t="s">
        <v>119</v>
      </c>
      <c r="E53" s="45">
        <v>1</v>
      </c>
      <c r="F53" s="39"/>
      <c r="G53" s="1">
        <f t="shared" si="8"/>
        <v>0</v>
      </c>
      <c r="H53" s="18" t="e">
        <f t="shared" si="9"/>
        <v>#DIV/0!</v>
      </c>
    </row>
    <row r="54" spans="1:8" ht="35.1" customHeight="1" x14ac:dyDescent="0.25">
      <c r="A54" s="10" t="s">
        <v>113</v>
      </c>
      <c r="B54" s="34" t="s">
        <v>186</v>
      </c>
      <c r="C54" s="33" t="s">
        <v>194</v>
      </c>
      <c r="D54" s="34" t="s">
        <v>119</v>
      </c>
      <c r="E54" s="45">
        <v>1</v>
      </c>
      <c r="F54" s="39"/>
      <c r="G54" s="1">
        <f t="shared" si="8"/>
        <v>0</v>
      </c>
      <c r="H54" s="18" t="e">
        <f t="shared" si="9"/>
        <v>#DIV/0!</v>
      </c>
    </row>
    <row r="55" spans="1:8" ht="34.9" customHeight="1" x14ac:dyDescent="0.25">
      <c r="A55" s="10" t="s">
        <v>114</v>
      </c>
      <c r="B55" s="34" t="s">
        <v>187</v>
      </c>
      <c r="C55" s="33" t="s">
        <v>195</v>
      </c>
      <c r="D55" s="34" t="s">
        <v>125</v>
      </c>
      <c r="E55" s="45">
        <v>2.63</v>
      </c>
      <c r="F55" s="39"/>
      <c r="G55" s="1">
        <f t="shared" si="8"/>
        <v>0</v>
      </c>
      <c r="H55" s="18" t="e">
        <f t="shared" si="9"/>
        <v>#DIV/0!</v>
      </c>
    </row>
    <row r="56" spans="1:8" ht="34.9" customHeight="1" x14ac:dyDescent="0.25">
      <c r="A56" s="55" t="s">
        <v>10</v>
      </c>
      <c r="B56" s="56"/>
      <c r="C56" s="56"/>
      <c r="D56" s="56"/>
      <c r="E56" s="56"/>
      <c r="F56" s="57"/>
      <c r="G56" s="40">
        <f>SUM(G47:G55)</f>
        <v>0</v>
      </c>
      <c r="H56" s="41" t="e">
        <f t="shared" si="9"/>
        <v>#DIV/0!</v>
      </c>
    </row>
    <row r="57" spans="1:8" ht="19.899999999999999" customHeight="1" x14ac:dyDescent="0.25">
      <c r="A57" s="75"/>
      <c r="B57" s="76"/>
      <c r="C57" s="76"/>
      <c r="D57" s="76"/>
      <c r="E57" s="76"/>
      <c r="F57" s="76"/>
      <c r="G57" s="76"/>
      <c r="H57" s="77"/>
    </row>
    <row r="58" spans="1:8" ht="35.1" customHeight="1" x14ac:dyDescent="0.25">
      <c r="A58" s="64" t="s">
        <v>26</v>
      </c>
      <c r="B58" s="64"/>
      <c r="C58" s="64"/>
      <c r="D58" s="64"/>
      <c r="E58" s="64"/>
      <c r="F58" s="64"/>
      <c r="G58" s="49">
        <f>G13+G25+G44+G56</f>
        <v>0</v>
      </c>
      <c r="H58" s="49" t="e">
        <f>H13+H25+H44+H56</f>
        <v>#DIV/0!</v>
      </c>
    </row>
    <row r="59" spans="1:8" ht="19.899999999999999" customHeight="1" x14ac:dyDescent="0.25"/>
    <row r="60" spans="1:8" ht="35.1" customHeight="1" x14ac:dyDescent="0.25"/>
    <row r="61" spans="1:8" ht="35.1" customHeight="1" x14ac:dyDescent="0.25"/>
    <row r="62" spans="1:8" ht="35.1" customHeight="1" x14ac:dyDescent="0.25"/>
    <row r="63" spans="1:8" ht="35.1" customHeight="1" x14ac:dyDescent="0.25"/>
    <row r="64" spans="1:8" ht="35.1" customHeight="1" x14ac:dyDescent="0.25"/>
    <row r="65" ht="35.1" customHeight="1" x14ac:dyDescent="0.25"/>
    <row r="66" ht="35.1" customHeight="1" x14ac:dyDescent="0.25"/>
    <row r="67" ht="35.1" customHeight="1" x14ac:dyDescent="0.25"/>
    <row r="68" ht="35.1" customHeight="1" x14ac:dyDescent="0.25"/>
    <row r="69" ht="19.899999999999999" customHeight="1" x14ac:dyDescent="0.25"/>
    <row r="70" ht="34.9" customHeight="1" x14ac:dyDescent="0.25"/>
    <row r="71" ht="35.1" customHeight="1" x14ac:dyDescent="0.25"/>
    <row r="72" ht="35.1" customHeight="1" x14ac:dyDescent="0.25"/>
    <row r="73" ht="35.1" customHeight="1" x14ac:dyDescent="0.25"/>
    <row r="74" ht="35.1" customHeight="1" x14ac:dyDescent="0.25"/>
    <row r="75" ht="35.1" customHeight="1" x14ac:dyDescent="0.25"/>
    <row r="76" ht="35.1" customHeight="1" x14ac:dyDescent="0.25"/>
    <row r="77" ht="35.1" customHeight="1" x14ac:dyDescent="0.25"/>
    <row r="78" ht="35.1" customHeight="1" x14ac:dyDescent="0.25"/>
    <row r="79" ht="35.1" customHeight="1" x14ac:dyDescent="0.25"/>
    <row r="80" ht="35.1" customHeight="1" x14ac:dyDescent="0.25"/>
    <row r="81" ht="35.1" customHeight="1" x14ac:dyDescent="0.25"/>
    <row r="82" ht="19.899999999999999" customHeight="1" x14ac:dyDescent="0.25"/>
    <row r="83" ht="34.9" customHeight="1" x14ac:dyDescent="0.25"/>
    <row r="84" ht="35.1" customHeight="1" x14ac:dyDescent="0.25"/>
    <row r="85" ht="35.1" customHeight="1" x14ac:dyDescent="0.25"/>
    <row r="86" ht="35.1" customHeight="1" x14ac:dyDescent="0.25"/>
    <row r="87" ht="35.1" customHeight="1" x14ac:dyDescent="0.25"/>
    <row r="88" ht="35.1" customHeight="1" x14ac:dyDescent="0.25"/>
    <row r="89" ht="35.1" customHeight="1" x14ac:dyDescent="0.25"/>
    <row r="90" ht="35.1" customHeight="1" x14ac:dyDescent="0.25"/>
    <row r="91" ht="35.1" customHeight="1" x14ac:dyDescent="0.25"/>
    <row r="92" ht="35.1" customHeight="1" x14ac:dyDescent="0.25"/>
    <row r="93" ht="35.1" customHeight="1" x14ac:dyDescent="0.25"/>
    <row r="94" ht="35.1" customHeight="1" x14ac:dyDescent="0.25"/>
    <row r="95" ht="35.1" customHeight="1" x14ac:dyDescent="0.25"/>
    <row r="96" ht="20.100000000000001" customHeight="1" x14ac:dyDescent="0.25"/>
    <row r="97" ht="35.1" customHeight="1" x14ac:dyDescent="0.25"/>
    <row r="98" ht="35.1" customHeight="1" x14ac:dyDescent="0.25"/>
    <row r="99" ht="35.1" customHeight="1" x14ac:dyDescent="0.25"/>
    <row r="100" ht="35.1" customHeight="1" x14ac:dyDescent="0.25"/>
    <row r="101" ht="35.1" customHeight="1" x14ac:dyDescent="0.25"/>
    <row r="102" ht="35.1" customHeight="1" x14ac:dyDescent="0.25"/>
    <row r="103" ht="35.1" customHeight="1" x14ac:dyDescent="0.25"/>
    <row r="104" ht="35.1" customHeight="1" x14ac:dyDescent="0.25"/>
    <row r="105" ht="35.1" customHeight="1" x14ac:dyDescent="0.25"/>
    <row r="106" ht="35.1" customHeight="1" x14ac:dyDescent="0.25"/>
    <row r="107" ht="35.1" customHeight="1" x14ac:dyDescent="0.25"/>
    <row r="108" ht="35.1" customHeight="1" x14ac:dyDescent="0.25"/>
    <row r="109" ht="20.100000000000001" customHeight="1" x14ac:dyDescent="0.25"/>
    <row r="110" ht="35.1" customHeight="1" x14ac:dyDescent="0.25"/>
    <row r="111" ht="35.1" customHeight="1" x14ac:dyDescent="0.25"/>
    <row r="112" ht="35.1" customHeight="1" x14ac:dyDescent="0.25"/>
    <row r="113" ht="35.1" customHeight="1" x14ac:dyDescent="0.25"/>
    <row r="114" ht="35.1" customHeight="1" x14ac:dyDescent="0.25"/>
    <row r="115" ht="35.1" customHeight="1" x14ac:dyDescent="0.25"/>
    <row r="116" ht="35.1" customHeight="1" x14ac:dyDescent="0.25"/>
    <row r="117" ht="35.1" customHeight="1" x14ac:dyDescent="0.25"/>
    <row r="118" ht="35.1" customHeight="1" x14ac:dyDescent="0.25"/>
    <row r="119" ht="35.1" customHeight="1" x14ac:dyDescent="0.25"/>
    <row r="120" ht="35.1" customHeight="1" x14ac:dyDescent="0.25"/>
    <row r="121" ht="20.100000000000001" customHeight="1" x14ac:dyDescent="0.25"/>
    <row r="122" ht="35.1" customHeight="1" x14ac:dyDescent="0.25"/>
    <row r="123" ht="35.1" customHeight="1" x14ac:dyDescent="0.25"/>
    <row r="124" ht="35.1" customHeight="1" x14ac:dyDescent="0.25"/>
    <row r="125" ht="35.1" customHeight="1" x14ac:dyDescent="0.25"/>
    <row r="126" ht="35.1" customHeight="1" x14ac:dyDescent="0.25"/>
    <row r="127" ht="35.1" customHeight="1" x14ac:dyDescent="0.25"/>
    <row r="128" ht="35.1" customHeight="1" x14ac:dyDescent="0.25"/>
    <row r="129" ht="35.1" customHeight="1" x14ac:dyDescent="0.25"/>
    <row r="130" ht="35.1" customHeight="1" x14ac:dyDescent="0.25"/>
    <row r="131" ht="35.1" customHeight="1" x14ac:dyDescent="0.25"/>
    <row r="132" ht="35.1" customHeight="1" x14ac:dyDescent="0.25"/>
    <row r="133" ht="35.1" customHeight="1" x14ac:dyDescent="0.25"/>
    <row r="134" ht="20.100000000000001" customHeight="1" x14ac:dyDescent="0.25"/>
    <row r="135" ht="35.1" customHeight="1" x14ac:dyDescent="0.25"/>
    <row r="136" ht="35.1" customHeight="1" x14ac:dyDescent="0.25"/>
    <row r="137" ht="35.1" customHeight="1" x14ac:dyDescent="0.25"/>
    <row r="138" ht="35.1" customHeight="1" x14ac:dyDescent="0.25"/>
    <row r="139" ht="35.1" customHeight="1" x14ac:dyDescent="0.25"/>
    <row r="140" ht="35.1" customHeight="1" x14ac:dyDescent="0.25"/>
    <row r="141" ht="35.1" customHeight="1" x14ac:dyDescent="0.25"/>
    <row r="142" ht="35.1" customHeight="1" x14ac:dyDescent="0.25"/>
    <row r="143" ht="35.1" customHeight="1" x14ac:dyDescent="0.25"/>
    <row r="144" ht="35.1" customHeight="1" x14ac:dyDescent="0.25"/>
    <row r="145" ht="35.1" customHeight="1" x14ac:dyDescent="0.25"/>
    <row r="146" ht="35.1" customHeight="1" x14ac:dyDescent="0.25"/>
    <row r="147" ht="20.100000000000001" customHeight="1" x14ac:dyDescent="0.25"/>
    <row r="148" ht="35.1" customHeight="1" x14ac:dyDescent="0.25"/>
    <row r="149" ht="35.1" customHeight="1" x14ac:dyDescent="0.25"/>
    <row r="150" ht="35.1" customHeight="1" x14ac:dyDescent="0.25"/>
    <row r="151" ht="35.1" customHeight="1" x14ac:dyDescent="0.25"/>
    <row r="152" ht="35.1" customHeight="1" x14ac:dyDescent="0.25"/>
    <row r="153" ht="35.1" customHeight="1" x14ac:dyDescent="0.25"/>
    <row r="154" ht="35.1" customHeight="1" x14ac:dyDescent="0.25"/>
    <row r="155" ht="35.1" customHeight="1" x14ac:dyDescent="0.25"/>
    <row r="156" ht="35.1" customHeight="1" x14ac:dyDescent="0.25"/>
    <row r="157" ht="35.1" customHeight="1" x14ac:dyDescent="0.25"/>
    <row r="158" ht="35.1" customHeight="1" x14ac:dyDescent="0.25"/>
    <row r="159" ht="35.1" customHeight="1" x14ac:dyDescent="0.25"/>
    <row r="160" ht="20.100000000000001" customHeight="1" x14ac:dyDescent="0.25"/>
    <row r="161" ht="35.1" customHeight="1" x14ac:dyDescent="0.25"/>
    <row r="162" ht="35.1" customHeight="1" x14ac:dyDescent="0.25"/>
    <row r="163" ht="35.1" customHeight="1" x14ac:dyDescent="0.25"/>
    <row r="164" ht="35.1" customHeight="1" x14ac:dyDescent="0.25"/>
    <row r="165" ht="35.1" customHeight="1" x14ac:dyDescent="0.25"/>
    <row r="166" ht="35.1" customHeight="1" x14ac:dyDescent="0.25"/>
    <row r="167" ht="35.1" customHeight="1" x14ac:dyDescent="0.25"/>
    <row r="168" ht="35.1" customHeight="1" x14ac:dyDescent="0.25"/>
    <row r="169" ht="35.1" customHeight="1" x14ac:dyDescent="0.25"/>
    <row r="170" ht="35.1" customHeight="1" x14ac:dyDescent="0.25"/>
    <row r="171" ht="35.1" customHeight="1" x14ac:dyDescent="0.25"/>
    <row r="172" ht="35.1" customHeight="1" x14ac:dyDescent="0.25"/>
    <row r="173" ht="20.100000000000001" customHeight="1" x14ac:dyDescent="0.25"/>
    <row r="174" ht="35.1" customHeight="1" x14ac:dyDescent="0.25"/>
    <row r="175" ht="35.1" customHeight="1" x14ac:dyDescent="0.25"/>
    <row r="176" ht="35.1" customHeight="1" x14ac:dyDescent="0.25"/>
    <row r="177" ht="35.1" customHeight="1" x14ac:dyDescent="0.25"/>
    <row r="178" ht="35.1" customHeight="1" x14ac:dyDescent="0.25"/>
    <row r="179" ht="35.1" customHeight="1" x14ac:dyDescent="0.25"/>
    <row r="180" ht="35.1" customHeight="1" x14ac:dyDescent="0.25"/>
    <row r="181" ht="35.1" customHeight="1" x14ac:dyDescent="0.25"/>
    <row r="182" ht="35.1" customHeight="1" x14ac:dyDescent="0.25"/>
    <row r="183" ht="35.1" customHeight="1" x14ac:dyDescent="0.25"/>
    <row r="184" ht="35.1" customHeight="1" x14ac:dyDescent="0.25"/>
    <row r="185" ht="35.1" customHeight="1" x14ac:dyDescent="0.25"/>
    <row r="186" ht="20.100000000000001" customHeight="1" x14ac:dyDescent="0.25"/>
    <row r="187" ht="35.1" customHeight="1" x14ac:dyDescent="0.25"/>
    <row r="188" ht="35.1" customHeight="1" x14ac:dyDescent="0.25"/>
    <row r="189" ht="35.1" customHeight="1" x14ac:dyDescent="0.25"/>
    <row r="190" ht="35.1" customHeight="1" x14ac:dyDescent="0.25"/>
    <row r="191" ht="35.1" customHeight="1" x14ac:dyDescent="0.25"/>
    <row r="192" ht="35.1" customHeight="1" x14ac:dyDescent="0.25"/>
    <row r="193" ht="35.1" customHeight="1" x14ac:dyDescent="0.25"/>
    <row r="194" ht="35.1" customHeight="1" x14ac:dyDescent="0.25"/>
    <row r="195" ht="35.1" customHeight="1" x14ac:dyDescent="0.25"/>
    <row r="196" ht="35.1" customHeight="1" x14ac:dyDescent="0.25"/>
    <row r="197" ht="35.1" customHeight="1" x14ac:dyDescent="0.25"/>
    <row r="198" ht="35.1" customHeight="1" x14ac:dyDescent="0.25"/>
    <row r="199" ht="20.100000000000001" customHeight="1" x14ac:dyDescent="0.25"/>
    <row r="200" ht="35.1" customHeight="1" x14ac:dyDescent="0.25"/>
    <row r="201" ht="35.1" customHeight="1" x14ac:dyDescent="0.25"/>
    <row r="202" ht="35.1" customHeight="1" x14ac:dyDescent="0.25"/>
    <row r="203" ht="35.1" customHeight="1" x14ac:dyDescent="0.25"/>
    <row r="204" ht="35.1" customHeight="1" x14ac:dyDescent="0.25"/>
    <row r="205" ht="35.1" customHeight="1" x14ac:dyDescent="0.25"/>
    <row r="206" ht="35.1" customHeight="1" x14ac:dyDescent="0.25"/>
    <row r="207" ht="35.1" customHeight="1" x14ac:dyDescent="0.25"/>
    <row r="208" ht="35.1" customHeight="1" x14ac:dyDescent="0.25"/>
    <row r="209" ht="35.1" customHeight="1" x14ac:dyDescent="0.25"/>
    <row r="210" ht="35.1" customHeight="1" x14ac:dyDescent="0.25"/>
    <row r="211" ht="35.1" customHeight="1" x14ac:dyDescent="0.25"/>
    <row r="212" ht="20.100000000000001" customHeight="1" x14ac:dyDescent="0.25"/>
    <row r="213" ht="35.1" customHeight="1" x14ac:dyDescent="0.25"/>
    <row r="214" ht="35.1" customHeight="1" x14ac:dyDescent="0.25"/>
    <row r="215" ht="35.1" customHeight="1" x14ac:dyDescent="0.25"/>
    <row r="216" ht="35.1" customHeight="1" x14ac:dyDescent="0.25"/>
    <row r="217" ht="35.1" customHeight="1" x14ac:dyDescent="0.25"/>
    <row r="218" ht="35.1" customHeight="1" x14ac:dyDescent="0.25"/>
    <row r="219" ht="35.1" customHeight="1" x14ac:dyDescent="0.25"/>
    <row r="220" ht="35.1" customHeight="1" x14ac:dyDescent="0.25"/>
    <row r="221" ht="35.1" customHeight="1" x14ac:dyDescent="0.25"/>
    <row r="222" ht="35.1" customHeight="1" x14ac:dyDescent="0.25"/>
    <row r="223" ht="35.1" customHeight="1" x14ac:dyDescent="0.25"/>
    <row r="224" ht="35.1" customHeight="1" x14ac:dyDescent="0.25"/>
    <row r="225" ht="20.100000000000001" customHeight="1" x14ac:dyDescent="0.25"/>
    <row r="226" ht="35.1" customHeight="1" x14ac:dyDescent="0.25"/>
    <row r="227" ht="35.1" customHeight="1" x14ac:dyDescent="0.25"/>
    <row r="228" ht="35.1" customHeight="1" x14ac:dyDescent="0.25"/>
    <row r="229" ht="35.1" customHeight="1" x14ac:dyDescent="0.25"/>
    <row r="230" ht="35.1" customHeight="1" x14ac:dyDescent="0.25"/>
    <row r="231" ht="35.1" customHeight="1" x14ac:dyDescent="0.25"/>
    <row r="232" ht="35.1" customHeight="1" x14ac:dyDescent="0.25"/>
    <row r="233" ht="35.1" customHeight="1" x14ac:dyDescent="0.25"/>
    <row r="234" ht="35.1" customHeight="1" x14ac:dyDescent="0.25"/>
    <row r="235" ht="35.1" customHeight="1" x14ac:dyDescent="0.25"/>
    <row r="236" ht="35.1" customHeight="1" x14ac:dyDescent="0.25"/>
    <row r="237" ht="35.1" customHeight="1" x14ac:dyDescent="0.25"/>
    <row r="238" ht="20.100000000000001" customHeight="1" x14ac:dyDescent="0.25"/>
    <row r="239" ht="35.1" customHeight="1" x14ac:dyDescent="0.25"/>
    <row r="240" ht="35.1" customHeight="1" x14ac:dyDescent="0.25"/>
    <row r="241" ht="35.1" customHeight="1" x14ac:dyDescent="0.25"/>
    <row r="242" ht="35.1" customHeight="1" x14ac:dyDescent="0.25"/>
    <row r="243" ht="35.1" customHeight="1" x14ac:dyDescent="0.25"/>
    <row r="244" ht="35.1" customHeight="1" x14ac:dyDescent="0.25"/>
    <row r="245" ht="35.1" customHeight="1" x14ac:dyDescent="0.25"/>
    <row r="246" ht="35.1" customHeight="1" x14ac:dyDescent="0.25"/>
    <row r="247" ht="35.1" customHeight="1" x14ac:dyDescent="0.25"/>
    <row r="248" ht="35.1" customHeight="1" x14ac:dyDescent="0.25"/>
    <row r="249" ht="35.1" customHeight="1" x14ac:dyDescent="0.25"/>
    <row r="250" ht="35.1" customHeight="1" x14ac:dyDescent="0.25"/>
    <row r="251" ht="20.100000000000001" customHeight="1" x14ac:dyDescent="0.25"/>
    <row r="252" ht="35.1" customHeight="1" x14ac:dyDescent="0.25"/>
    <row r="253" ht="35.1" customHeight="1" x14ac:dyDescent="0.25"/>
    <row r="254" ht="35.1" customHeight="1" x14ac:dyDescent="0.25"/>
    <row r="255" ht="35.1" customHeight="1" x14ac:dyDescent="0.25"/>
    <row r="256" ht="35.1" customHeight="1" x14ac:dyDescent="0.25"/>
    <row r="257" ht="35.1" customHeight="1" x14ac:dyDescent="0.25"/>
    <row r="258" ht="35.1" customHeight="1" x14ac:dyDescent="0.25"/>
    <row r="259" ht="35.1" customHeight="1" x14ac:dyDescent="0.25"/>
    <row r="260" ht="35.1" customHeight="1" x14ac:dyDescent="0.25"/>
    <row r="261" ht="35.1" customHeight="1" x14ac:dyDescent="0.25"/>
    <row r="262" ht="35.1" customHeight="1" x14ac:dyDescent="0.25"/>
    <row r="263" ht="35.1" customHeight="1" x14ac:dyDescent="0.25"/>
    <row r="264" ht="20.100000000000001" customHeight="1" x14ac:dyDescent="0.25"/>
    <row r="265" ht="35.1" customHeight="1" x14ac:dyDescent="0.25"/>
  </sheetData>
  <sheetProtection selectLockedCells="1"/>
  <mergeCells count="21">
    <mergeCell ref="A58:F58"/>
    <mergeCell ref="B3:H3"/>
    <mergeCell ref="A1:H2"/>
    <mergeCell ref="B4:H4"/>
    <mergeCell ref="B5:H5"/>
    <mergeCell ref="B7:H7"/>
    <mergeCell ref="B6:H6"/>
    <mergeCell ref="A10:H10"/>
    <mergeCell ref="A45:H45"/>
    <mergeCell ref="B11:H11"/>
    <mergeCell ref="A13:F13"/>
    <mergeCell ref="A44:F44"/>
    <mergeCell ref="B15:H15"/>
    <mergeCell ref="A25:F25"/>
    <mergeCell ref="A8:H8"/>
    <mergeCell ref="A57:H57"/>
    <mergeCell ref="A56:F56"/>
    <mergeCell ref="B27:H27"/>
    <mergeCell ref="A14:H14"/>
    <mergeCell ref="A26:H26"/>
    <mergeCell ref="B46:H46"/>
  </mergeCells>
  <phoneticPr fontId="14" type="noConversion"/>
  <conditionalFormatting sqref="F47:F51">
    <cfRule type="expression" dxfId="7" priority="139" stopIfTrue="1">
      <formula>$C48=1</formula>
    </cfRule>
    <cfRule type="expression" dxfId="6" priority="140" stopIfTrue="1">
      <formula>OR($C48=0,$C48=2,$C48=3,$C48=4)</formula>
    </cfRule>
  </conditionalFormatting>
  <conditionalFormatting sqref="F52">
    <cfRule type="expression" dxfId="5" priority="141" stopIfTrue="1">
      <formula>#REF!=1</formula>
    </cfRule>
    <cfRule type="expression" dxfId="4" priority="142" stopIfTrue="1">
      <formula>OR(#REF!=0,#REF!=2,#REF!=3,#REF!=4)</formula>
    </cfRule>
  </conditionalFormatting>
  <conditionalFormatting sqref="F53:F55">
    <cfRule type="expression" dxfId="3" priority="135" stopIfTrue="1">
      <formula>$C53=1</formula>
    </cfRule>
    <cfRule type="expression" dxfId="2" priority="136" stopIfTrue="1">
      <formula>OR($C53=0,$C53=2,$C53=3,$C53=4)</formula>
    </cfRule>
  </conditionalFormatting>
  <dataValidations count="2">
    <dataValidation allowBlank="1" showInputMessage="1" showErrorMessage="1" prompt="Para Orçamento Proposto, o Preço Unitário é resultado do produto do Custo Unitário pelo BDI._x000a_Para Orçamento Licitado, deve ser preenchido na Coluna AL." sqref="F47:F55" xr:uid="{00000000-0002-0000-0000-000000000000}"/>
    <dataValidation allowBlank="1" showInputMessage="1" showErrorMessage="1" prompt="A entrada de quantidades é feita na coluna AJ se acompanhamento por BM, ou na aba &quot;Memória de Cálculo/PLQ&quot; se acompanhamento por PLE." sqref="E12 E16" xr:uid="{00000000-0002-0000-0000-000001000000}"/>
  </dataValidations>
  <printOptions horizontalCentered="1" verticalCentered="1"/>
  <pageMargins left="0.39370078740157483" right="0.39370078740157483" top="1.1811023622047245" bottom="0.78740157480314965" header="0.19685039370078741" footer="0.19685039370078741"/>
  <pageSetup paperSize="9" scale="60" orientation="portrait" horizontalDpi="4294967295" verticalDpi="4294967295" r:id="rId1"/>
  <headerFooter>
    <oddFooter>&amp;C&amp;"Arial,Normal"&amp;9Página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7"/>
  <sheetViews>
    <sheetView topLeftCell="A7" zoomScaleNormal="100" zoomScaleSheetLayoutView="100" workbookViewId="0">
      <selection activeCell="Q15" sqref="Q15"/>
    </sheetView>
  </sheetViews>
  <sheetFormatPr defaultRowHeight="15" x14ac:dyDescent="0.25"/>
  <cols>
    <col min="1" max="1" width="16.42578125" customWidth="1"/>
    <col min="2" max="2" width="15" customWidth="1"/>
    <col min="5" max="5" width="12.28515625" customWidth="1"/>
    <col min="6" max="6" width="12.7109375" customWidth="1"/>
    <col min="7" max="7" width="12.85546875" customWidth="1"/>
    <col min="8" max="8" width="13.5703125" customWidth="1"/>
    <col min="9" max="9" width="13.42578125" customWidth="1"/>
    <col min="10" max="10" width="14.5703125" customWidth="1"/>
    <col min="11" max="11" width="13.42578125" customWidth="1"/>
    <col min="12" max="12" width="14.5703125" customWidth="1"/>
    <col min="13" max="13" width="15.28515625" customWidth="1"/>
    <col min="14" max="14" width="14.5703125" customWidth="1"/>
    <col min="15" max="20" width="13.42578125" customWidth="1"/>
    <col min="21" max="21" width="16.28515625" customWidth="1"/>
    <col min="22" max="22" width="18.7109375" customWidth="1"/>
  </cols>
  <sheetData>
    <row r="1" spans="1:14" ht="24.95" customHeight="1" x14ac:dyDescent="0.25">
      <c r="A1" s="82" t="s">
        <v>115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</row>
    <row r="2" spans="1:14" ht="24.95" customHeight="1" x14ac:dyDescent="0.25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</row>
    <row r="3" spans="1:14" ht="7.5" customHeight="1" x14ac:dyDescent="0.25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</row>
    <row r="4" spans="1:14" ht="24.95" customHeight="1" x14ac:dyDescent="0.25">
      <c r="A4" s="11" t="s">
        <v>5</v>
      </c>
      <c r="B4" s="81" t="str">
        <f>'PLANILHA ORÇAMENTÁRIA'!B3</f>
        <v>XXXXXXXXXXXXXX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</row>
    <row r="5" spans="1:14" ht="24.95" customHeight="1" x14ac:dyDescent="0.25">
      <c r="A5" s="11" t="str">
        <f>'PLANILHA ORÇAMENTÁRIA'!A4</f>
        <v>CE nº</v>
      </c>
      <c r="B5" s="80" t="str">
        <f>'PLANILHA ORÇAMENTÁRIA'!B4</f>
        <v>1/2025/PMMG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</row>
    <row r="6" spans="1:14" ht="24.95" customHeight="1" x14ac:dyDescent="0.25">
      <c r="A6" s="11" t="s">
        <v>6</v>
      </c>
      <c r="B6" s="79">
        <f>'PLANILHA ORÇAMENTÁRIA'!B5:H5</f>
        <v>0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</row>
    <row r="7" spans="1:14" ht="24.95" customHeight="1" x14ac:dyDescent="0.25">
      <c r="A7" s="11" t="s">
        <v>28</v>
      </c>
      <c r="B7" s="78" t="str">
        <f>'PLANILHA ORÇAMENTÁRIA'!B6</f>
        <v>XXXXXXXXXXXXXXXXX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</row>
    <row r="8" spans="1:14" ht="24.95" customHeight="1" x14ac:dyDescent="0.25">
      <c r="A8" s="11" t="s">
        <v>29</v>
      </c>
      <c r="B8" s="78" t="str">
        <f>'PLANILHA ORÇAMENTÁRIA'!B7</f>
        <v>XXXXXXXXXXXXXXXXX</v>
      </c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</row>
    <row r="9" spans="1:14" ht="24.95" customHeight="1" x14ac:dyDescent="0.25">
      <c r="A9" s="94"/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</row>
    <row r="10" spans="1:14" ht="24.95" customHeight="1" x14ac:dyDescent="0.25">
      <c r="A10" s="85" t="s">
        <v>3</v>
      </c>
      <c r="B10" s="85" t="s">
        <v>16</v>
      </c>
      <c r="C10" s="85"/>
      <c r="D10" s="85"/>
      <c r="E10" s="87" t="s">
        <v>95</v>
      </c>
      <c r="F10" s="87"/>
      <c r="G10" s="87"/>
      <c r="H10" s="87"/>
      <c r="I10" s="87"/>
      <c r="J10" s="87"/>
      <c r="K10" s="87"/>
      <c r="L10" s="87"/>
      <c r="M10" s="87"/>
      <c r="N10" s="87"/>
    </row>
    <row r="11" spans="1:14" ht="24.95" customHeight="1" x14ac:dyDescent="0.25">
      <c r="A11" s="85"/>
      <c r="B11" s="85"/>
      <c r="C11" s="85"/>
      <c r="D11" s="85"/>
      <c r="E11" s="85" t="s">
        <v>18</v>
      </c>
      <c r="F11" s="85"/>
      <c r="G11" s="85" t="s">
        <v>19</v>
      </c>
      <c r="H11" s="85"/>
      <c r="I11" s="85" t="s">
        <v>20</v>
      </c>
      <c r="J11" s="85"/>
      <c r="K11" s="85" t="s">
        <v>88</v>
      </c>
      <c r="L11" s="85"/>
      <c r="M11" s="85" t="s">
        <v>17</v>
      </c>
      <c r="N11" s="85"/>
    </row>
    <row r="12" spans="1:14" ht="24.95" customHeight="1" x14ac:dyDescent="0.25">
      <c r="A12" s="85"/>
      <c r="B12" s="85"/>
      <c r="C12" s="85"/>
      <c r="D12" s="85"/>
      <c r="E12" s="42" t="s">
        <v>21</v>
      </c>
      <c r="F12" s="42" t="s">
        <v>14</v>
      </c>
      <c r="G12" s="42" t="s">
        <v>21</v>
      </c>
      <c r="H12" s="42" t="s">
        <v>14</v>
      </c>
      <c r="I12" s="42" t="s">
        <v>21</v>
      </c>
      <c r="J12" s="42" t="s">
        <v>14</v>
      </c>
      <c r="K12" s="42" t="s">
        <v>21</v>
      </c>
      <c r="L12" s="42" t="s">
        <v>14</v>
      </c>
      <c r="M12" s="14" t="s">
        <v>21</v>
      </c>
      <c r="N12" s="14" t="s">
        <v>14</v>
      </c>
    </row>
    <row r="13" spans="1:14" ht="34.9" customHeight="1" x14ac:dyDescent="0.25">
      <c r="A13" s="14">
        <v>1</v>
      </c>
      <c r="B13" s="86" t="str">
        <f>'PLANILHA ORÇAMENTÁRIA'!B11:H11</f>
        <v>SERVIÇOS INICIAIS</v>
      </c>
      <c r="C13" s="86"/>
      <c r="D13" s="86"/>
      <c r="E13" s="15">
        <f>(M13*F13)</f>
        <v>0</v>
      </c>
      <c r="F13" s="16">
        <v>1</v>
      </c>
      <c r="G13" s="15">
        <f>(M13*H13)</f>
        <v>0</v>
      </c>
      <c r="H13" s="16">
        <v>0</v>
      </c>
      <c r="I13" s="15">
        <f>(M13*J13)</f>
        <v>0</v>
      </c>
      <c r="J13" s="16">
        <v>0</v>
      </c>
      <c r="K13" s="15">
        <f>(M13*L13)</f>
        <v>0</v>
      </c>
      <c r="L13" s="16">
        <v>0</v>
      </c>
      <c r="M13" s="15">
        <f>'PLANILHA ORÇAMENTÁRIA'!G13</f>
        <v>0</v>
      </c>
      <c r="N13" s="15" t="e">
        <f>M13*$N$17/$M$17</f>
        <v>#DIV/0!</v>
      </c>
    </row>
    <row r="14" spans="1:14" ht="34.9" customHeight="1" x14ac:dyDescent="0.25">
      <c r="A14" s="14">
        <v>2</v>
      </c>
      <c r="B14" s="86" t="str">
        <f>'PLANILHA ORÇAMENTÁRIA'!B15:H15</f>
        <v>DRENAGEM PLUVIAL</v>
      </c>
      <c r="C14" s="86"/>
      <c r="D14" s="86"/>
      <c r="E14" s="15">
        <f>(M14*F14)</f>
        <v>0</v>
      </c>
      <c r="F14" s="16">
        <v>0</v>
      </c>
      <c r="G14" s="15">
        <f>(M14*H14)</f>
        <v>0</v>
      </c>
      <c r="H14" s="16">
        <v>0</v>
      </c>
      <c r="I14" s="15">
        <f>(M14*J14)</f>
        <v>0</v>
      </c>
      <c r="J14" s="16">
        <v>0.5</v>
      </c>
      <c r="K14" s="15">
        <f>(M14*L14)</f>
        <v>0</v>
      </c>
      <c r="L14" s="16">
        <v>0.5</v>
      </c>
      <c r="M14" s="15">
        <f>'PLANILHA ORÇAMENTÁRIA'!G25</f>
        <v>0</v>
      </c>
      <c r="N14" s="15" t="e">
        <f>M14*$N$17/$M$17</f>
        <v>#DIV/0!</v>
      </c>
    </row>
    <row r="15" spans="1:14" ht="34.9" customHeight="1" x14ac:dyDescent="0.25">
      <c r="A15" s="14">
        <v>3</v>
      </c>
      <c r="B15" s="86" t="str">
        <f>'PLANILHA ORÇAMENTÁRIA'!B27:H27</f>
        <v>PAVIMENTAÇÃO</v>
      </c>
      <c r="C15" s="86"/>
      <c r="D15" s="86"/>
      <c r="E15" s="15">
        <f>(M15*F15)</f>
        <v>0</v>
      </c>
      <c r="F15" s="51">
        <v>0.25</v>
      </c>
      <c r="G15" s="15">
        <f>(M15*H15)</f>
        <v>0</v>
      </c>
      <c r="H15" s="16">
        <v>0.25</v>
      </c>
      <c r="I15" s="15">
        <f>(M15*J15)</f>
        <v>0</v>
      </c>
      <c r="J15" s="16">
        <v>0.25</v>
      </c>
      <c r="K15" s="15">
        <f>(M15*L15)</f>
        <v>0</v>
      </c>
      <c r="L15" s="54">
        <v>0.25</v>
      </c>
      <c r="M15" s="15">
        <f>'PLANILHA ORÇAMENTÁRIA'!G44</f>
        <v>0</v>
      </c>
      <c r="N15" s="15" t="e">
        <f>M15*$N$17/$M$17</f>
        <v>#DIV/0!</v>
      </c>
    </row>
    <row r="16" spans="1:14" ht="34.9" customHeight="1" x14ac:dyDescent="0.25">
      <c r="A16" s="14">
        <v>4</v>
      </c>
      <c r="B16" s="86" t="str">
        <f>'PLANILHA ORÇAMENTÁRIA'!B46:H46</f>
        <v>SINALIZAÇÃO</v>
      </c>
      <c r="C16" s="86"/>
      <c r="D16" s="86"/>
      <c r="E16" s="15">
        <f>(M16*F16)</f>
        <v>0</v>
      </c>
      <c r="F16" s="16">
        <v>0</v>
      </c>
      <c r="G16" s="15">
        <f>(M16*H16)</f>
        <v>0</v>
      </c>
      <c r="H16" s="16">
        <v>0</v>
      </c>
      <c r="I16" s="15">
        <f>(M16*J16)</f>
        <v>0</v>
      </c>
      <c r="J16" s="16">
        <v>0.5</v>
      </c>
      <c r="K16" s="15">
        <f>(M16*L16)</f>
        <v>0</v>
      </c>
      <c r="L16" s="16">
        <v>0.5</v>
      </c>
      <c r="M16" s="15">
        <f>'PLANILHA ORÇAMENTÁRIA'!G56</f>
        <v>0</v>
      </c>
      <c r="N16" s="15" t="e">
        <f>M16*$N$17/$M$17</f>
        <v>#DIV/0!</v>
      </c>
    </row>
    <row r="17" spans="1:16" ht="34.9" customHeight="1" x14ac:dyDescent="0.25">
      <c r="A17" s="83"/>
      <c r="B17" s="84" t="s">
        <v>22</v>
      </c>
      <c r="C17" s="84"/>
      <c r="D17" s="84"/>
      <c r="E17" s="96">
        <f>SUM(E13:E16)</f>
        <v>0</v>
      </c>
      <c r="F17" s="96"/>
      <c r="G17" s="97">
        <f>SUM(G13:G16)</f>
        <v>0</v>
      </c>
      <c r="H17" s="97"/>
      <c r="I17" s="97">
        <f>SUM(I13:I16)</f>
        <v>0</v>
      </c>
      <c r="J17" s="97"/>
      <c r="K17" s="97">
        <f>SUM(K13:K16)</f>
        <v>0</v>
      </c>
      <c r="L17" s="97"/>
      <c r="M17" s="17">
        <f>SUM(M13:M16)</f>
        <v>0</v>
      </c>
      <c r="N17" s="17">
        <v>100</v>
      </c>
      <c r="P17" s="53"/>
    </row>
    <row r="18" spans="1:16" ht="34.9" customHeight="1" x14ac:dyDescent="0.25">
      <c r="A18" s="83"/>
      <c r="B18" s="93" t="s">
        <v>23</v>
      </c>
      <c r="C18" s="93"/>
      <c r="D18" s="93"/>
      <c r="E18" s="91">
        <f>E17</f>
        <v>0</v>
      </c>
      <c r="F18" s="91"/>
      <c r="G18" s="92">
        <f>E18+G17</f>
        <v>0</v>
      </c>
      <c r="H18" s="92"/>
      <c r="I18" s="92">
        <f>G18+I17</f>
        <v>0</v>
      </c>
      <c r="J18" s="92"/>
      <c r="K18" s="92">
        <f>I18+K17</f>
        <v>0</v>
      </c>
      <c r="L18" s="92"/>
      <c r="M18" s="88">
        <f>SUM(E17,G17,I17,K17)</f>
        <v>0</v>
      </c>
      <c r="N18" s="88"/>
      <c r="P18" s="53"/>
    </row>
    <row r="19" spans="1:16" ht="34.9" customHeight="1" x14ac:dyDescent="0.25">
      <c r="A19" s="83"/>
      <c r="B19" s="89" t="s">
        <v>24</v>
      </c>
      <c r="C19" s="89"/>
      <c r="D19" s="89"/>
      <c r="E19" s="90" t="e">
        <f>(E17*100/$M$17)</f>
        <v>#DIV/0!</v>
      </c>
      <c r="F19" s="90"/>
      <c r="G19" s="90" t="e">
        <f>(G17*100/$M$17)</f>
        <v>#DIV/0!</v>
      </c>
      <c r="H19" s="90"/>
      <c r="I19" s="90" t="e">
        <f>(I17*100/$M$17)</f>
        <v>#DIV/0!</v>
      </c>
      <c r="J19" s="90"/>
      <c r="K19" s="90" t="e">
        <f>(K17*100/$M$17)</f>
        <v>#DIV/0!</v>
      </c>
      <c r="L19" s="90"/>
      <c r="M19" s="88"/>
      <c r="N19" s="88"/>
    </row>
    <row r="20" spans="1:16" ht="34.9" customHeight="1" x14ac:dyDescent="0.25">
      <c r="A20" s="83"/>
      <c r="B20" s="89" t="s">
        <v>25</v>
      </c>
      <c r="C20" s="89"/>
      <c r="D20" s="89"/>
      <c r="E20" s="90" t="e">
        <f>E18*100/$M$17</f>
        <v>#DIV/0!</v>
      </c>
      <c r="F20" s="90"/>
      <c r="G20" s="95" t="e">
        <f>SUM(E20+G19)</f>
        <v>#DIV/0!</v>
      </c>
      <c r="H20" s="95"/>
      <c r="I20" s="95" t="e">
        <f>SUM(G20+I19)</f>
        <v>#DIV/0!</v>
      </c>
      <c r="J20" s="95"/>
      <c r="K20" s="95" t="e">
        <f>SUM(I20+K19)</f>
        <v>#DIV/0!</v>
      </c>
      <c r="L20" s="95"/>
      <c r="M20" s="88"/>
      <c r="N20" s="88"/>
    </row>
    <row r="21" spans="1:16" ht="34.9" customHeight="1" x14ac:dyDescent="0.25"/>
    <row r="22" spans="1:16" ht="34.9" customHeight="1" x14ac:dyDescent="0.25"/>
    <row r="23" spans="1:16" ht="34.9" customHeight="1" x14ac:dyDescent="0.25"/>
    <row r="24" spans="1:16" ht="34.9" customHeight="1" x14ac:dyDescent="0.25"/>
    <row r="25" spans="1:16" ht="34.9" customHeight="1" x14ac:dyDescent="0.25"/>
    <row r="26" spans="1:16" ht="34.9" customHeight="1" x14ac:dyDescent="0.25"/>
    <row r="27" spans="1:16" ht="34.9" customHeight="1" x14ac:dyDescent="0.25"/>
    <row r="28" spans="1:16" ht="34.9" customHeight="1" x14ac:dyDescent="0.25"/>
    <row r="29" spans="1:16" ht="34.9" customHeight="1" x14ac:dyDescent="0.25"/>
    <row r="30" spans="1:16" ht="34.9" customHeight="1" x14ac:dyDescent="0.25"/>
    <row r="31" spans="1:16" ht="34.9" customHeight="1" x14ac:dyDescent="0.25"/>
    <row r="32" spans="1:16" ht="34.9" customHeight="1" x14ac:dyDescent="0.25"/>
    <row r="33" ht="24.95" customHeight="1" x14ac:dyDescent="0.25"/>
    <row r="34" ht="24.95" customHeight="1" x14ac:dyDescent="0.25"/>
    <row r="35" ht="24.95" customHeight="1" x14ac:dyDescent="0.25"/>
    <row r="36" ht="24.95" customHeight="1" x14ac:dyDescent="0.25"/>
    <row r="37" ht="24.95" customHeight="1" x14ac:dyDescent="0.25"/>
  </sheetData>
  <mergeCells count="41">
    <mergeCell ref="K17:L17"/>
    <mergeCell ref="K18:L18"/>
    <mergeCell ref="K19:L19"/>
    <mergeCell ref="K20:L20"/>
    <mergeCell ref="I17:J17"/>
    <mergeCell ref="I20:J20"/>
    <mergeCell ref="G20:H20"/>
    <mergeCell ref="B14:D14"/>
    <mergeCell ref="B15:D15"/>
    <mergeCell ref="B16:D16"/>
    <mergeCell ref="I18:J18"/>
    <mergeCell ref="I19:J19"/>
    <mergeCell ref="E17:F17"/>
    <mergeCell ref="G17:H17"/>
    <mergeCell ref="A9:N9"/>
    <mergeCell ref="B8:N8"/>
    <mergeCell ref="M11:N11"/>
    <mergeCell ref="I11:J11"/>
    <mergeCell ref="K11:L11"/>
    <mergeCell ref="G11:H11"/>
    <mergeCell ref="A17:A20"/>
    <mergeCell ref="B17:D17"/>
    <mergeCell ref="A10:A12"/>
    <mergeCell ref="B10:D12"/>
    <mergeCell ref="E11:F11"/>
    <mergeCell ref="B13:D13"/>
    <mergeCell ref="E10:N10"/>
    <mergeCell ref="M18:N20"/>
    <mergeCell ref="B19:D19"/>
    <mergeCell ref="E19:F19"/>
    <mergeCell ref="G19:H19"/>
    <mergeCell ref="B20:D20"/>
    <mergeCell ref="E20:F20"/>
    <mergeCell ref="E18:F18"/>
    <mergeCell ref="G18:H18"/>
    <mergeCell ref="B18:D18"/>
    <mergeCell ref="B7:N7"/>
    <mergeCell ref="B6:N6"/>
    <mergeCell ref="B5:N5"/>
    <mergeCell ref="B4:N4"/>
    <mergeCell ref="A1:N3"/>
  </mergeCells>
  <phoneticPr fontId="14" type="noConversion"/>
  <printOptions horizontalCentered="1" verticalCentered="1"/>
  <pageMargins left="0.39370078740157483" right="0.39370078740157483" top="0.78740157480314965" bottom="0.78740157480314965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3"/>
  <sheetViews>
    <sheetView topLeftCell="A16" workbookViewId="0">
      <selection activeCell="K17" sqref="K17"/>
    </sheetView>
  </sheetViews>
  <sheetFormatPr defaultRowHeight="15" x14ac:dyDescent="0.25"/>
  <cols>
    <col min="1" max="1" width="16.5703125" customWidth="1"/>
    <col min="2" max="2" width="9.140625" customWidth="1"/>
    <col min="8" max="8" width="2.28515625" customWidth="1"/>
    <col min="9" max="9" width="1.5703125" hidden="1" customWidth="1"/>
    <col min="10" max="10" width="11.85546875" customWidth="1"/>
    <col min="11" max="11" width="15.140625" customWidth="1"/>
  </cols>
  <sheetData>
    <row r="1" spans="1:11" ht="47.25" customHeight="1" x14ac:dyDescent="0.25">
      <c r="A1" s="114" t="s">
        <v>197</v>
      </c>
      <c r="B1" s="115"/>
      <c r="C1" s="115"/>
      <c r="D1" s="115"/>
      <c r="E1" s="115"/>
      <c r="F1" s="115"/>
      <c r="G1" s="115"/>
      <c r="H1" s="115"/>
      <c r="I1" s="115"/>
      <c r="J1" s="115"/>
      <c r="K1" s="116"/>
    </row>
    <row r="2" spans="1:11" ht="42" customHeight="1" x14ac:dyDescent="0.25">
      <c r="A2" s="20" t="str">
        <f>'PLANILHA ORÇAMENTÁRIA'!A3</f>
        <v>OBRA:</v>
      </c>
      <c r="B2" s="117" t="str">
        <f>'PLANILHA ORÇAMENTÁRIA'!B3:H3</f>
        <v>XXXXXXXXXXXXXX</v>
      </c>
      <c r="C2" s="118"/>
      <c r="D2" s="118"/>
      <c r="E2" s="118"/>
      <c r="F2" s="118"/>
      <c r="G2" s="118"/>
      <c r="H2" s="118"/>
      <c r="I2" s="118"/>
      <c r="J2" s="118"/>
      <c r="K2" s="119"/>
    </row>
    <row r="3" spans="1:11" ht="30" customHeight="1" x14ac:dyDescent="0.25">
      <c r="A3" s="20" t="str">
        <f>'PLANILHA ORÇAMENTÁRIA'!A4</f>
        <v>CE nº</v>
      </c>
      <c r="B3" s="120" t="str">
        <f>'PLANILHA ORÇAMENTÁRIA'!B4</f>
        <v>1/2025/PMMG</v>
      </c>
      <c r="C3" s="121"/>
      <c r="D3" s="121"/>
      <c r="E3" s="121"/>
      <c r="F3" s="121"/>
      <c r="G3" s="121"/>
      <c r="H3" s="121"/>
      <c r="I3" s="121"/>
      <c r="J3" s="121"/>
      <c r="K3" s="122"/>
    </row>
    <row r="4" spans="1:11" ht="30" customHeight="1" x14ac:dyDescent="0.25">
      <c r="A4" s="20" t="str">
        <f>'PLANILHA ORÇAMENTÁRIA'!A5</f>
        <v>Valor Total:</v>
      </c>
      <c r="B4" s="123">
        <f>'PLANILHA ORÇAMENTÁRIA'!B5:H5</f>
        <v>0</v>
      </c>
      <c r="C4" s="124"/>
      <c r="D4" s="124"/>
      <c r="E4" s="124"/>
      <c r="F4" s="124"/>
      <c r="G4" s="124"/>
      <c r="H4" s="124"/>
      <c r="I4" s="124"/>
      <c r="J4" s="124"/>
      <c r="K4" s="125"/>
    </row>
    <row r="5" spans="1:11" ht="30" customHeight="1" x14ac:dyDescent="0.25">
      <c r="A5" s="20" t="str">
        <f>'PLANILHA ORÇAMENTÁRIA'!A6</f>
        <v>Razão Social:</v>
      </c>
      <c r="B5" s="106" t="str">
        <f>'PLANILHA ORÇAMENTÁRIA'!B6</f>
        <v>XXXXXXXXXXXXXXXXX</v>
      </c>
      <c r="C5" s="107"/>
      <c r="D5" s="107"/>
      <c r="E5" s="107"/>
      <c r="F5" s="107"/>
      <c r="G5" s="107"/>
      <c r="H5" s="107"/>
      <c r="I5" s="107"/>
      <c r="J5" s="107"/>
      <c r="K5" s="108"/>
    </row>
    <row r="6" spans="1:11" ht="30" customHeight="1" x14ac:dyDescent="0.25">
      <c r="A6" s="20" t="str">
        <f>'PLANILHA ORÇAMENTÁRIA'!A7</f>
        <v>CNPJ/MF:</v>
      </c>
      <c r="B6" s="106" t="str">
        <f>'PLANILHA ORÇAMENTÁRIA'!B7</f>
        <v>XXXXXXXXXXXXXXXXX</v>
      </c>
      <c r="C6" s="107"/>
      <c r="D6" s="107"/>
      <c r="E6" s="107"/>
      <c r="F6" s="107"/>
      <c r="G6" s="107"/>
      <c r="H6" s="107"/>
      <c r="I6" s="107"/>
      <c r="J6" s="107"/>
      <c r="K6" s="108"/>
    </row>
    <row r="7" spans="1:11" ht="24.95" customHeight="1" x14ac:dyDescent="0.25">
      <c r="A7" s="109"/>
      <c r="B7" s="110"/>
      <c r="C7" s="110"/>
      <c r="D7" s="110"/>
      <c r="E7" s="110"/>
      <c r="F7" s="110"/>
      <c r="G7" s="110"/>
      <c r="H7" s="110"/>
      <c r="I7" s="110"/>
      <c r="J7" s="110"/>
      <c r="K7" s="111"/>
    </row>
    <row r="8" spans="1:11" ht="39.950000000000003" customHeight="1" x14ac:dyDescent="0.25">
      <c r="A8" s="14" t="s">
        <v>44</v>
      </c>
      <c r="B8" s="112" t="s">
        <v>45</v>
      </c>
      <c r="C8" s="112"/>
      <c r="D8" s="112"/>
      <c r="E8" s="112"/>
      <c r="F8" s="112"/>
      <c r="G8" s="112"/>
      <c r="H8" s="112"/>
      <c r="I8" s="113"/>
      <c r="J8" s="21" t="s">
        <v>30</v>
      </c>
      <c r="K8" s="22" t="s">
        <v>31</v>
      </c>
    </row>
    <row r="9" spans="1:11" ht="39.950000000000003" customHeight="1" x14ac:dyDescent="0.25">
      <c r="A9" s="19">
        <v>1</v>
      </c>
      <c r="B9" s="98" t="s">
        <v>43</v>
      </c>
      <c r="C9" s="99"/>
      <c r="D9" s="99"/>
      <c r="E9" s="99"/>
      <c r="F9" s="99"/>
      <c r="G9" s="99"/>
      <c r="H9" s="99"/>
      <c r="I9" s="99"/>
      <c r="J9" s="23" t="s">
        <v>35</v>
      </c>
      <c r="K9" s="24">
        <v>4.0099999999999997E-2</v>
      </c>
    </row>
    <row r="10" spans="1:11" ht="39.950000000000003" customHeight="1" x14ac:dyDescent="0.25">
      <c r="A10" s="19">
        <v>2</v>
      </c>
      <c r="B10" s="98" t="s">
        <v>42</v>
      </c>
      <c r="C10" s="99"/>
      <c r="D10" s="99"/>
      <c r="E10" s="99"/>
      <c r="F10" s="99"/>
      <c r="G10" s="99"/>
      <c r="H10" s="99"/>
      <c r="I10" s="99"/>
      <c r="J10" s="23" t="s">
        <v>46</v>
      </c>
      <c r="K10" s="24">
        <v>4.0000000000000001E-3</v>
      </c>
    </row>
    <row r="11" spans="1:11" ht="39.950000000000003" customHeight="1" x14ac:dyDescent="0.25">
      <c r="A11" s="19">
        <v>3</v>
      </c>
      <c r="B11" s="98" t="s">
        <v>36</v>
      </c>
      <c r="C11" s="99"/>
      <c r="D11" s="99"/>
      <c r="E11" s="99"/>
      <c r="F11" s="99"/>
      <c r="G11" s="99"/>
      <c r="H11" s="99"/>
      <c r="I11" s="99"/>
      <c r="J11" s="23" t="s">
        <v>39</v>
      </c>
      <c r="K11" s="24">
        <v>5.5999999999999999E-3</v>
      </c>
    </row>
    <row r="12" spans="1:11" ht="39.950000000000003" customHeight="1" x14ac:dyDescent="0.25">
      <c r="A12" s="19">
        <v>4</v>
      </c>
      <c r="B12" s="98" t="s">
        <v>37</v>
      </c>
      <c r="C12" s="99"/>
      <c r="D12" s="99"/>
      <c r="E12" s="99"/>
      <c r="F12" s="99"/>
      <c r="G12" s="99"/>
      <c r="H12" s="99"/>
      <c r="I12" s="99"/>
      <c r="J12" s="23" t="s">
        <v>40</v>
      </c>
      <c r="K12" s="24">
        <v>1.11E-2</v>
      </c>
    </row>
    <row r="13" spans="1:11" ht="39.950000000000003" customHeight="1" x14ac:dyDescent="0.25">
      <c r="A13" s="19">
        <v>5</v>
      </c>
      <c r="B13" s="98" t="s">
        <v>38</v>
      </c>
      <c r="C13" s="99"/>
      <c r="D13" s="99"/>
      <c r="E13" s="99"/>
      <c r="F13" s="99"/>
      <c r="G13" s="99"/>
      <c r="H13" s="99"/>
      <c r="I13" s="99"/>
      <c r="J13" s="23" t="s">
        <v>41</v>
      </c>
      <c r="K13" s="24">
        <v>7.2999999999999995E-2</v>
      </c>
    </row>
    <row r="14" spans="1:11" ht="39.950000000000003" customHeight="1" x14ac:dyDescent="0.25">
      <c r="A14" s="19">
        <v>6</v>
      </c>
      <c r="B14" s="98" t="s">
        <v>47</v>
      </c>
      <c r="C14" s="99"/>
      <c r="D14" s="99"/>
      <c r="E14" s="99"/>
      <c r="F14" s="99"/>
      <c r="G14" s="99"/>
      <c r="H14" s="99"/>
      <c r="I14" s="99"/>
      <c r="J14" s="23" t="s">
        <v>32</v>
      </c>
      <c r="K14" s="24">
        <v>3.6499999999999998E-2</v>
      </c>
    </row>
    <row r="15" spans="1:11" ht="39.950000000000003" customHeight="1" x14ac:dyDescent="0.25">
      <c r="A15" s="19">
        <v>7</v>
      </c>
      <c r="B15" s="98" t="s">
        <v>48</v>
      </c>
      <c r="C15" s="99"/>
      <c r="D15" s="99"/>
      <c r="E15" s="99"/>
      <c r="F15" s="99"/>
      <c r="G15" s="99"/>
      <c r="H15" s="99"/>
      <c r="I15" s="99"/>
      <c r="J15" s="23" t="s">
        <v>33</v>
      </c>
      <c r="K15" s="25">
        <v>0.02</v>
      </c>
    </row>
    <row r="16" spans="1:11" ht="39.950000000000003" customHeight="1" x14ac:dyDescent="0.25">
      <c r="A16" s="19">
        <v>8</v>
      </c>
      <c r="B16" s="98" t="s">
        <v>49</v>
      </c>
      <c r="C16" s="99"/>
      <c r="D16" s="99"/>
      <c r="E16" s="99"/>
      <c r="F16" s="99"/>
      <c r="G16" s="99"/>
      <c r="H16" s="99"/>
      <c r="I16" s="99"/>
      <c r="J16" s="23" t="s">
        <v>50</v>
      </c>
      <c r="K16" s="25">
        <v>0</v>
      </c>
    </row>
    <row r="17" spans="1:11" ht="39.950000000000003" customHeight="1" x14ac:dyDescent="0.25">
      <c r="A17" s="19">
        <v>9</v>
      </c>
      <c r="B17" s="104" t="s">
        <v>52</v>
      </c>
      <c r="C17" s="105"/>
      <c r="D17" s="105"/>
      <c r="E17" s="105"/>
      <c r="F17" s="105"/>
      <c r="G17" s="105"/>
      <c r="H17" s="105"/>
      <c r="I17" s="105"/>
      <c r="J17" s="26" t="s">
        <v>34</v>
      </c>
      <c r="K17" s="27">
        <f>((1+K9+K10+K11) * (1+K12) * (1+K13)) / (1-K14-K15-K16) -1</f>
        <v>0.20702738941176513</v>
      </c>
    </row>
    <row r="18" spans="1:11" ht="24.95" customHeight="1" x14ac:dyDescent="0.25">
      <c r="A18" s="100" t="s">
        <v>51</v>
      </c>
      <c r="B18" s="101"/>
      <c r="C18" s="101"/>
      <c r="D18" s="101"/>
      <c r="E18" s="101"/>
      <c r="F18" s="101"/>
      <c r="G18" s="101"/>
      <c r="H18" s="101"/>
      <c r="I18" s="101"/>
      <c r="J18" s="101"/>
      <c r="K18" s="102"/>
    </row>
    <row r="19" spans="1:11" x14ac:dyDescent="0.25">
      <c r="A19" s="103"/>
      <c r="B19" s="103"/>
      <c r="C19" s="103"/>
      <c r="D19" s="103"/>
      <c r="E19" s="103"/>
      <c r="F19" s="103"/>
      <c r="G19" s="103"/>
      <c r="H19" s="103"/>
      <c r="I19" s="103"/>
      <c r="J19" s="103"/>
      <c r="K19" s="103"/>
    </row>
    <row r="20" spans="1:11" x14ac:dyDescent="0.25">
      <c r="A20" s="103"/>
      <c r="B20" s="103"/>
      <c r="C20" s="103"/>
      <c r="D20" s="103"/>
      <c r="E20" s="103"/>
      <c r="F20" s="103"/>
      <c r="G20" s="103"/>
      <c r="H20" s="103"/>
      <c r="I20" s="103"/>
      <c r="J20" s="103"/>
      <c r="K20" s="103"/>
    </row>
    <row r="21" spans="1:11" x14ac:dyDescent="0.25">
      <c r="A21" s="103"/>
      <c r="B21" s="103"/>
      <c r="C21" s="103"/>
      <c r="D21" s="103"/>
      <c r="E21" s="103"/>
      <c r="F21" s="103"/>
      <c r="G21" s="103"/>
      <c r="H21" s="103"/>
      <c r="I21" s="103"/>
      <c r="J21" s="103"/>
      <c r="K21" s="103"/>
    </row>
    <row r="22" spans="1:11" x14ac:dyDescent="0.25">
      <c r="A22" s="103"/>
      <c r="B22" s="103"/>
      <c r="C22" s="103"/>
      <c r="D22" s="103"/>
      <c r="E22" s="103"/>
      <c r="F22" s="103"/>
      <c r="G22" s="103"/>
      <c r="H22" s="103"/>
      <c r="I22" s="103"/>
      <c r="J22" s="103"/>
      <c r="K22" s="103"/>
    </row>
    <row r="23" spans="1:11" x14ac:dyDescent="0.25">
      <c r="A23" s="103"/>
      <c r="B23" s="103"/>
      <c r="C23" s="103"/>
      <c r="D23" s="103"/>
      <c r="E23" s="103"/>
      <c r="F23" s="103"/>
      <c r="G23" s="103"/>
      <c r="H23" s="103"/>
      <c r="I23" s="103"/>
      <c r="J23" s="103"/>
      <c r="K23" s="103"/>
    </row>
  </sheetData>
  <mergeCells count="19">
    <mergeCell ref="A1:K1"/>
    <mergeCell ref="B2:K2"/>
    <mergeCell ref="B3:K3"/>
    <mergeCell ref="B4:K4"/>
    <mergeCell ref="B5:K5"/>
    <mergeCell ref="B6:K6"/>
    <mergeCell ref="A7:K7"/>
    <mergeCell ref="B8:I8"/>
    <mergeCell ref="B9:I9"/>
    <mergeCell ref="B10:I10"/>
    <mergeCell ref="B11:I11"/>
    <mergeCell ref="B12:I12"/>
    <mergeCell ref="A18:K18"/>
    <mergeCell ref="A19:K23"/>
    <mergeCell ref="B13:I13"/>
    <mergeCell ref="B14:I14"/>
    <mergeCell ref="B15:I15"/>
    <mergeCell ref="B16:I16"/>
    <mergeCell ref="B17:I17"/>
  </mergeCells>
  <conditionalFormatting sqref="K17">
    <cfRule type="expression" dxfId="1" priority="1" stopIfTrue="1">
      <formula>DESONERACAO="não"</formula>
    </cfRule>
  </conditionalFormatting>
  <dataValidations count="3">
    <dataValidation type="decimal" allowBlank="1" showErrorMessage="1" errorTitle="Erro de valores" error="Digite um valor entre 0% e 100%" sqref="K9:K14" xr:uid="{00000000-0002-0000-0200-000000000000}">
      <formula1>0</formula1>
      <formula2>1</formula2>
    </dataValidation>
    <dataValidation type="decimal" allowBlank="1" showErrorMessage="1" errorTitle="Erro de valores" error="Digite um valor maior do que 0." sqref="K15" xr:uid="{00000000-0002-0000-0200-000001000000}">
      <formula1>0</formula1>
      <formula2>1</formula2>
    </dataValidation>
    <dataValidation operator="greaterThanOrEqual" allowBlank="1" showErrorMessage="1" errorTitle="Erro de valores" error="Digite um valor igual a 0% ou 2%." sqref="K16" xr:uid="{00000000-0002-0000-0200-000002000000}">
      <formula1>0</formula1>
      <formula2>0</formula2>
    </dataValidation>
  </dataValidations>
  <pageMargins left="0.51181102362204722" right="0.51181102362204722" top="0.78740157480314965" bottom="0.78740157480314965" header="0.31496062992125984" footer="0.31496062992125984"/>
  <pageSetup paperSize="9" scale="90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3"/>
  <sheetViews>
    <sheetView topLeftCell="A10" workbookViewId="0">
      <selection activeCell="K17" sqref="K17"/>
    </sheetView>
  </sheetViews>
  <sheetFormatPr defaultRowHeight="15" x14ac:dyDescent="0.25"/>
  <cols>
    <col min="1" max="1" width="16.5703125" customWidth="1"/>
    <col min="2" max="2" width="9.140625" customWidth="1"/>
    <col min="8" max="8" width="2.28515625" customWidth="1"/>
    <col min="9" max="9" width="1.5703125" hidden="1" customWidth="1"/>
    <col min="10" max="10" width="11.85546875" customWidth="1"/>
    <col min="11" max="11" width="15.140625" customWidth="1"/>
  </cols>
  <sheetData>
    <row r="1" spans="1:11" ht="47.25" customHeight="1" x14ac:dyDescent="0.25">
      <c r="A1" s="114" t="s">
        <v>198</v>
      </c>
      <c r="B1" s="115"/>
      <c r="C1" s="115"/>
      <c r="D1" s="115"/>
      <c r="E1" s="115"/>
      <c r="F1" s="115"/>
      <c r="G1" s="115"/>
      <c r="H1" s="115"/>
      <c r="I1" s="115"/>
      <c r="J1" s="115"/>
      <c r="K1" s="116"/>
    </row>
    <row r="2" spans="1:11" ht="42" customHeight="1" x14ac:dyDescent="0.25">
      <c r="A2" s="20" t="str">
        <f>'PLANILHA ORÇAMENTÁRIA'!A3</f>
        <v>OBRA:</v>
      </c>
      <c r="B2" s="117" t="str">
        <f>'PLANILHA ORÇAMENTÁRIA'!B3:H3</f>
        <v>XXXXXXXXXXXXXX</v>
      </c>
      <c r="C2" s="118"/>
      <c r="D2" s="118"/>
      <c r="E2" s="118"/>
      <c r="F2" s="118"/>
      <c r="G2" s="118"/>
      <c r="H2" s="118"/>
      <c r="I2" s="118"/>
      <c r="J2" s="118"/>
      <c r="K2" s="119"/>
    </row>
    <row r="3" spans="1:11" ht="30" customHeight="1" x14ac:dyDescent="0.25">
      <c r="A3" s="20" t="str">
        <f>'PLANILHA ORÇAMENTÁRIA'!A4</f>
        <v>CE nº</v>
      </c>
      <c r="B3" s="120" t="str">
        <f>'PLANILHA ORÇAMENTÁRIA'!B4</f>
        <v>1/2025/PMMG</v>
      </c>
      <c r="C3" s="121"/>
      <c r="D3" s="121"/>
      <c r="E3" s="121"/>
      <c r="F3" s="121"/>
      <c r="G3" s="121"/>
      <c r="H3" s="121"/>
      <c r="I3" s="121"/>
      <c r="J3" s="121"/>
      <c r="K3" s="122"/>
    </row>
    <row r="4" spans="1:11" ht="30" customHeight="1" x14ac:dyDescent="0.25">
      <c r="A4" s="20" t="str">
        <f>'PLANILHA ORÇAMENTÁRIA'!A5</f>
        <v>Valor Total:</v>
      </c>
      <c r="B4" s="123">
        <f>'PLANILHA ORÇAMENTÁRIA'!B5:H5</f>
        <v>0</v>
      </c>
      <c r="C4" s="124"/>
      <c r="D4" s="124"/>
      <c r="E4" s="124"/>
      <c r="F4" s="124"/>
      <c r="G4" s="124"/>
      <c r="H4" s="124"/>
      <c r="I4" s="124"/>
      <c r="J4" s="124"/>
      <c r="K4" s="125"/>
    </row>
    <row r="5" spans="1:11" ht="30" customHeight="1" x14ac:dyDescent="0.25">
      <c r="A5" s="20" t="str">
        <f>'PLANILHA ORÇAMENTÁRIA'!A6</f>
        <v>Razão Social:</v>
      </c>
      <c r="B5" s="106" t="str">
        <f>'PLANILHA ORÇAMENTÁRIA'!B6</f>
        <v>XXXXXXXXXXXXXXXXX</v>
      </c>
      <c r="C5" s="107"/>
      <c r="D5" s="107"/>
      <c r="E5" s="107"/>
      <c r="F5" s="107"/>
      <c r="G5" s="107"/>
      <c r="H5" s="107"/>
      <c r="I5" s="107"/>
      <c r="J5" s="107"/>
      <c r="K5" s="108"/>
    </row>
    <row r="6" spans="1:11" ht="30" customHeight="1" x14ac:dyDescent="0.25">
      <c r="A6" s="20" t="str">
        <f>'PLANILHA ORÇAMENTÁRIA'!A7</f>
        <v>CNPJ/MF:</v>
      </c>
      <c r="B6" s="106" t="str">
        <f>'PLANILHA ORÇAMENTÁRIA'!B7</f>
        <v>XXXXXXXXXXXXXXXXX</v>
      </c>
      <c r="C6" s="107"/>
      <c r="D6" s="107"/>
      <c r="E6" s="107"/>
      <c r="F6" s="107"/>
      <c r="G6" s="107"/>
      <c r="H6" s="107"/>
      <c r="I6" s="107"/>
      <c r="J6" s="107"/>
      <c r="K6" s="108"/>
    </row>
    <row r="7" spans="1:11" ht="24.95" customHeight="1" x14ac:dyDescent="0.25">
      <c r="A7" s="109"/>
      <c r="B7" s="110"/>
      <c r="C7" s="110"/>
      <c r="D7" s="110"/>
      <c r="E7" s="110"/>
      <c r="F7" s="110"/>
      <c r="G7" s="110"/>
      <c r="H7" s="110"/>
      <c r="I7" s="110"/>
      <c r="J7" s="110"/>
      <c r="K7" s="111"/>
    </row>
    <row r="8" spans="1:11" ht="39.950000000000003" customHeight="1" x14ac:dyDescent="0.25">
      <c r="A8" s="14" t="s">
        <v>44</v>
      </c>
      <c r="B8" s="112" t="s">
        <v>45</v>
      </c>
      <c r="C8" s="112"/>
      <c r="D8" s="112"/>
      <c r="E8" s="112"/>
      <c r="F8" s="112"/>
      <c r="G8" s="112"/>
      <c r="H8" s="112"/>
      <c r="I8" s="113"/>
      <c r="J8" s="21" t="s">
        <v>30</v>
      </c>
      <c r="K8" s="22" t="s">
        <v>31</v>
      </c>
    </row>
    <row r="9" spans="1:11" ht="39.950000000000003" customHeight="1" x14ac:dyDescent="0.25">
      <c r="A9" s="19">
        <v>1</v>
      </c>
      <c r="B9" s="98" t="s">
        <v>43</v>
      </c>
      <c r="C9" s="99"/>
      <c r="D9" s="99"/>
      <c r="E9" s="99"/>
      <c r="F9" s="99"/>
      <c r="G9" s="99"/>
      <c r="H9" s="99"/>
      <c r="I9" s="99"/>
      <c r="J9" s="23" t="s">
        <v>35</v>
      </c>
      <c r="K9" s="24">
        <v>2.5000000000000001E-2</v>
      </c>
    </row>
    <row r="10" spans="1:11" ht="39.950000000000003" customHeight="1" x14ac:dyDescent="0.25">
      <c r="A10" s="19">
        <v>2</v>
      </c>
      <c r="B10" s="98" t="s">
        <v>42</v>
      </c>
      <c r="C10" s="99"/>
      <c r="D10" s="99"/>
      <c r="E10" s="99"/>
      <c r="F10" s="99"/>
      <c r="G10" s="99"/>
      <c r="H10" s="99"/>
      <c r="I10" s="99"/>
      <c r="J10" s="23" t="s">
        <v>46</v>
      </c>
      <c r="K10" s="24">
        <v>4.0000000000000001E-3</v>
      </c>
    </row>
    <row r="11" spans="1:11" ht="39.950000000000003" customHeight="1" x14ac:dyDescent="0.25">
      <c r="A11" s="19">
        <v>3</v>
      </c>
      <c r="B11" s="98" t="s">
        <v>36</v>
      </c>
      <c r="C11" s="99"/>
      <c r="D11" s="99"/>
      <c r="E11" s="99"/>
      <c r="F11" s="99"/>
      <c r="G11" s="99"/>
      <c r="H11" s="99"/>
      <c r="I11" s="99"/>
      <c r="J11" s="23" t="s">
        <v>39</v>
      </c>
      <c r="K11" s="24">
        <v>8.3999999999999995E-3</v>
      </c>
    </row>
    <row r="12" spans="1:11" ht="39.950000000000003" customHeight="1" x14ac:dyDescent="0.25">
      <c r="A12" s="19">
        <v>4</v>
      </c>
      <c r="B12" s="98" t="s">
        <v>37</v>
      </c>
      <c r="C12" s="99"/>
      <c r="D12" s="99"/>
      <c r="E12" s="99"/>
      <c r="F12" s="99"/>
      <c r="G12" s="99"/>
      <c r="H12" s="99"/>
      <c r="I12" s="99"/>
      <c r="J12" s="23" t="s">
        <v>40</v>
      </c>
      <c r="K12" s="24">
        <v>8.5000000000000006E-3</v>
      </c>
    </row>
    <row r="13" spans="1:11" ht="39.950000000000003" customHeight="1" x14ac:dyDescent="0.25">
      <c r="A13" s="19">
        <v>5</v>
      </c>
      <c r="B13" s="98" t="s">
        <v>38</v>
      </c>
      <c r="C13" s="99"/>
      <c r="D13" s="99"/>
      <c r="E13" s="99"/>
      <c r="F13" s="99"/>
      <c r="G13" s="99"/>
      <c r="H13" s="99"/>
      <c r="I13" s="99"/>
      <c r="J13" s="23" t="s">
        <v>41</v>
      </c>
      <c r="K13" s="24">
        <v>0.05</v>
      </c>
    </row>
    <row r="14" spans="1:11" ht="39.950000000000003" customHeight="1" x14ac:dyDescent="0.25">
      <c r="A14" s="19">
        <v>6</v>
      </c>
      <c r="B14" s="98" t="s">
        <v>47</v>
      </c>
      <c r="C14" s="99"/>
      <c r="D14" s="99"/>
      <c r="E14" s="99"/>
      <c r="F14" s="99"/>
      <c r="G14" s="99"/>
      <c r="H14" s="99"/>
      <c r="I14" s="99"/>
      <c r="J14" s="23" t="s">
        <v>32</v>
      </c>
      <c r="K14" s="24">
        <v>3.6499999999999998E-2</v>
      </c>
    </row>
    <row r="15" spans="1:11" ht="39.950000000000003" customHeight="1" x14ac:dyDescent="0.25">
      <c r="A15" s="19">
        <v>7</v>
      </c>
      <c r="B15" s="98" t="s">
        <v>48</v>
      </c>
      <c r="C15" s="99"/>
      <c r="D15" s="99"/>
      <c r="E15" s="99"/>
      <c r="F15" s="99"/>
      <c r="G15" s="99"/>
      <c r="H15" s="99"/>
      <c r="I15" s="99"/>
      <c r="J15" s="23" t="s">
        <v>33</v>
      </c>
      <c r="K15" s="25">
        <v>0.02</v>
      </c>
    </row>
    <row r="16" spans="1:11" ht="39.950000000000003" customHeight="1" x14ac:dyDescent="0.25">
      <c r="A16" s="19">
        <v>8</v>
      </c>
      <c r="B16" s="98" t="s">
        <v>49</v>
      </c>
      <c r="C16" s="99"/>
      <c r="D16" s="99"/>
      <c r="E16" s="99"/>
      <c r="F16" s="99"/>
      <c r="G16" s="99"/>
      <c r="H16" s="99"/>
      <c r="I16" s="99"/>
      <c r="J16" s="23" t="s">
        <v>50</v>
      </c>
      <c r="K16" s="25">
        <v>0</v>
      </c>
    </row>
    <row r="17" spans="1:11" ht="39.950000000000003" customHeight="1" x14ac:dyDescent="0.25">
      <c r="A17" s="19">
        <v>9</v>
      </c>
      <c r="B17" s="104" t="s">
        <v>52</v>
      </c>
      <c r="C17" s="105"/>
      <c r="D17" s="105"/>
      <c r="E17" s="105"/>
      <c r="F17" s="105"/>
      <c r="G17" s="105"/>
      <c r="H17" s="105"/>
      <c r="I17" s="105"/>
      <c r="J17" s="26" t="s">
        <v>34</v>
      </c>
      <c r="K17" s="27">
        <f>((1+K9+K10+K11) * (1+K12) * (1+K13)) / (1-K14-K15-K16) -1</f>
        <v>0.16431244833068348</v>
      </c>
    </row>
    <row r="18" spans="1:11" ht="24.95" customHeight="1" x14ac:dyDescent="0.25">
      <c r="A18" s="100" t="s">
        <v>51</v>
      </c>
      <c r="B18" s="101"/>
      <c r="C18" s="101"/>
      <c r="D18" s="101"/>
      <c r="E18" s="101"/>
      <c r="F18" s="101"/>
      <c r="G18" s="101"/>
      <c r="H18" s="101"/>
      <c r="I18" s="101"/>
      <c r="J18" s="101"/>
      <c r="K18" s="102"/>
    </row>
    <row r="19" spans="1:11" x14ac:dyDescent="0.25">
      <c r="A19" s="103"/>
      <c r="B19" s="103"/>
      <c r="C19" s="103"/>
      <c r="D19" s="103"/>
      <c r="E19" s="103"/>
      <c r="F19" s="103"/>
      <c r="G19" s="103"/>
      <c r="H19" s="103"/>
      <c r="I19" s="103"/>
      <c r="J19" s="103"/>
      <c r="K19" s="103"/>
    </row>
    <row r="20" spans="1:11" x14ac:dyDescent="0.25">
      <c r="A20" s="103"/>
      <c r="B20" s="103"/>
      <c r="C20" s="103"/>
      <c r="D20" s="103"/>
      <c r="E20" s="103"/>
      <c r="F20" s="103"/>
      <c r="G20" s="103"/>
      <c r="H20" s="103"/>
      <c r="I20" s="103"/>
      <c r="J20" s="103"/>
      <c r="K20" s="103"/>
    </row>
    <row r="21" spans="1:11" x14ac:dyDescent="0.25">
      <c r="A21" s="103"/>
      <c r="B21" s="103"/>
      <c r="C21" s="103"/>
      <c r="D21" s="103"/>
      <c r="E21" s="103"/>
      <c r="F21" s="103"/>
      <c r="G21" s="103"/>
      <c r="H21" s="103"/>
      <c r="I21" s="103"/>
      <c r="J21" s="103"/>
      <c r="K21" s="103"/>
    </row>
    <row r="22" spans="1:11" x14ac:dyDescent="0.25">
      <c r="A22" s="103"/>
      <c r="B22" s="103"/>
      <c r="C22" s="103"/>
      <c r="D22" s="103"/>
      <c r="E22" s="103"/>
      <c r="F22" s="103"/>
      <c r="G22" s="103"/>
      <c r="H22" s="103"/>
      <c r="I22" s="103"/>
      <c r="J22" s="103"/>
      <c r="K22" s="103"/>
    </row>
    <row r="23" spans="1:11" x14ac:dyDescent="0.25">
      <c r="A23" s="103"/>
      <c r="B23" s="103"/>
      <c r="C23" s="103"/>
      <c r="D23" s="103"/>
      <c r="E23" s="103"/>
      <c r="F23" s="103"/>
      <c r="G23" s="103"/>
      <c r="H23" s="103"/>
      <c r="I23" s="103"/>
      <c r="J23" s="103"/>
      <c r="K23" s="103"/>
    </row>
  </sheetData>
  <mergeCells count="19">
    <mergeCell ref="B12:I12"/>
    <mergeCell ref="A1:K1"/>
    <mergeCell ref="B2:K2"/>
    <mergeCell ref="B3:K3"/>
    <mergeCell ref="B4:K4"/>
    <mergeCell ref="B5:K5"/>
    <mergeCell ref="B6:K6"/>
    <mergeCell ref="A7:K7"/>
    <mergeCell ref="B8:I8"/>
    <mergeCell ref="B9:I9"/>
    <mergeCell ref="B10:I10"/>
    <mergeCell ref="B11:I11"/>
    <mergeCell ref="A19:K23"/>
    <mergeCell ref="B13:I13"/>
    <mergeCell ref="B14:I14"/>
    <mergeCell ref="B15:I15"/>
    <mergeCell ref="B16:I16"/>
    <mergeCell ref="B17:I17"/>
    <mergeCell ref="A18:K18"/>
  </mergeCells>
  <conditionalFormatting sqref="K17">
    <cfRule type="expression" dxfId="0" priority="1" stopIfTrue="1">
      <formula>DESONERACAO="não"</formula>
    </cfRule>
  </conditionalFormatting>
  <dataValidations count="3">
    <dataValidation operator="greaterThanOrEqual" allowBlank="1" showErrorMessage="1" errorTitle="Erro de valores" error="Digite um valor igual a 0% ou 2%." sqref="K16" xr:uid="{00000000-0002-0000-0300-000000000000}">
      <formula1>0</formula1>
      <formula2>0</formula2>
    </dataValidation>
    <dataValidation type="decimal" allowBlank="1" showErrorMessage="1" errorTitle="Erro de valores" error="Digite um valor maior do que 0." sqref="K15" xr:uid="{00000000-0002-0000-0300-000001000000}">
      <formula1>0</formula1>
      <formula2>1</formula2>
    </dataValidation>
    <dataValidation type="decimal" allowBlank="1" showErrorMessage="1" errorTitle="Erro de valores" error="Digite um valor entre 0% e 100%" sqref="K9:K14" xr:uid="{00000000-0002-0000-0300-000002000000}">
      <formula1>0</formula1>
      <formula2>1</formula2>
    </dataValidation>
  </dataValidations>
  <pageMargins left="0.51181102362204722" right="0.51181102362204722" top="0.78740157480314965" bottom="0.78740157480314965" header="0.31496062992125984" footer="0.31496062992125984"/>
  <pageSetup paperSize="9" scale="90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3"/>
  <sheetViews>
    <sheetView workbookViewId="0">
      <selection activeCell="B17" sqref="B17:I17"/>
    </sheetView>
  </sheetViews>
  <sheetFormatPr defaultRowHeight="15" x14ac:dyDescent="0.25"/>
  <cols>
    <col min="1" max="1" width="16.28515625" bestFit="1" customWidth="1"/>
    <col min="9" max="9" width="18.28515625" customWidth="1"/>
    <col min="10" max="10" width="20.140625" customWidth="1"/>
  </cols>
  <sheetData>
    <row r="1" spans="1:10" ht="47.25" customHeight="1" x14ac:dyDescent="0.25">
      <c r="A1" s="149" t="s">
        <v>85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0" ht="42" customHeight="1" x14ac:dyDescent="0.25">
      <c r="A2" s="20" t="s">
        <v>5</v>
      </c>
      <c r="B2" s="78" t="str">
        <f>'PLANILHA ORÇAMENTÁRIA'!B3:H3</f>
        <v>XXXXXXXXXXXXXX</v>
      </c>
      <c r="C2" s="78"/>
      <c r="D2" s="78"/>
      <c r="E2" s="78"/>
      <c r="F2" s="78"/>
      <c r="G2" s="78"/>
      <c r="H2" s="78"/>
      <c r="I2" s="78"/>
      <c r="J2" s="78"/>
    </row>
    <row r="3" spans="1:10" ht="30" customHeight="1" x14ac:dyDescent="0.25">
      <c r="A3" s="11" t="str">
        <f>'PLANILHA ORÇAMENTÁRIA'!A4</f>
        <v>CE nº</v>
      </c>
      <c r="B3" s="120" t="str">
        <f>'PLANILHA ORÇAMENTÁRIA'!B4:H4</f>
        <v>1/2025/PMMG</v>
      </c>
      <c r="C3" s="121"/>
      <c r="D3" s="121"/>
      <c r="E3" s="121"/>
      <c r="F3" s="121"/>
      <c r="G3" s="121"/>
      <c r="H3" s="121"/>
      <c r="I3" s="121"/>
      <c r="J3" s="122"/>
    </row>
    <row r="4" spans="1:10" ht="30" customHeight="1" x14ac:dyDescent="0.25">
      <c r="A4" s="20" t="s">
        <v>28</v>
      </c>
      <c r="B4" s="147" t="str">
        <f>'PLANILHA ORÇAMENTÁRIA'!B6</f>
        <v>XXXXXXXXXXXXXXXXX</v>
      </c>
      <c r="C4" s="147"/>
      <c r="D4" s="147"/>
      <c r="E4" s="147"/>
      <c r="F4" s="147"/>
      <c r="G4" s="147"/>
      <c r="H4" s="147"/>
      <c r="I4" s="147"/>
      <c r="J4" s="147"/>
    </row>
    <row r="5" spans="1:10" ht="30" customHeight="1" x14ac:dyDescent="0.25">
      <c r="A5" s="20" t="s">
        <v>29</v>
      </c>
      <c r="B5" s="147" t="str">
        <f>'PLANILHA ORÇAMENTÁRIA'!B7</f>
        <v>XXXXXXXXXXXXXXXXX</v>
      </c>
      <c r="C5" s="147"/>
      <c r="D5" s="147"/>
      <c r="E5" s="147"/>
      <c r="F5" s="147"/>
      <c r="G5" s="147"/>
      <c r="H5" s="147"/>
      <c r="I5" s="147"/>
      <c r="J5" s="147"/>
    </row>
    <row r="6" spans="1:10" ht="24.95" customHeight="1" x14ac:dyDescent="0.25">
      <c r="A6" s="148"/>
      <c r="B6" s="148"/>
      <c r="C6" s="148"/>
      <c r="D6" s="148"/>
      <c r="E6" s="148"/>
      <c r="F6" s="148"/>
      <c r="G6" s="148"/>
      <c r="H6" s="148"/>
      <c r="I6" s="148"/>
      <c r="J6" s="148"/>
    </row>
    <row r="7" spans="1:10" ht="39.950000000000003" customHeight="1" x14ac:dyDescent="0.25">
      <c r="A7" s="144" t="s">
        <v>53</v>
      </c>
      <c r="B7" s="145"/>
      <c r="C7" s="145"/>
      <c r="D7" s="145"/>
      <c r="E7" s="145"/>
      <c r="F7" s="145"/>
      <c r="G7" s="145"/>
      <c r="H7" s="145"/>
      <c r="I7" s="146"/>
      <c r="J7" s="46" t="s">
        <v>54</v>
      </c>
    </row>
    <row r="8" spans="1:10" ht="18" customHeight="1" x14ac:dyDescent="0.25">
      <c r="A8" s="142" t="s">
        <v>56</v>
      </c>
      <c r="B8" s="127" t="s">
        <v>65</v>
      </c>
      <c r="C8" s="127"/>
      <c r="D8" s="127"/>
      <c r="E8" s="127"/>
      <c r="F8" s="127"/>
      <c r="G8" s="127"/>
      <c r="H8" s="127"/>
      <c r="I8" s="127"/>
      <c r="J8" s="30">
        <v>0</v>
      </c>
    </row>
    <row r="9" spans="1:10" ht="18" customHeight="1" x14ac:dyDescent="0.25">
      <c r="A9" s="142"/>
      <c r="B9" s="127" t="s">
        <v>66</v>
      </c>
      <c r="C9" s="127"/>
      <c r="D9" s="127"/>
      <c r="E9" s="127"/>
      <c r="F9" s="127"/>
      <c r="G9" s="127"/>
      <c r="H9" s="127"/>
      <c r="I9" s="127"/>
      <c r="J9" s="30">
        <v>0</v>
      </c>
    </row>
    <row r="10" spans="1:10" ht="18" customHeight="1" x14ac:dyDescent="0.25">
      <c r="A10" s="142"/>
      <c r="B10" s="127" t="s">
        <v>67</v>
      </c>
      <c r="C10" s="127"/>
      <c r="D10" s="127"/>
      <c r="E10" s="127"/>
      <c r="F10" s="127"/>
      <c r="G10" s="127"/>
      <c r="H10" s="127"/>
      <c r="I10" s="127"/>
      <c r="J10" s="30">
        <v>0</v>
      </c>
    </row>
    <row r="11" spans="1:10" ht="18" customHeight="1" x14ac:dyDescent="0.25">
      <c r="A11" s="142"/>
      <c r="B11" s="127" t="s">
        <v>68</v>
      </c>
      <c r="C11" s="127"/>
      <c r="D11" s="127"/>
      <c r="E11" s="127"/>
      <c r="F11" s="127"/>
      <c r="G11" s="127"/>
      <c r="H11" s="127"/>
      <c r="I11" s="127"/>
      <c r="J11" s="30">
        <v>0</v>
      </c>
    </row>
    <row r="12" spans="1:10" ht="18" customHeight="1" x14ac:dyDescent="0.25">
      <c r="A12" s="142"/>
      <c r="B12" s="127" t="s">
        <v>69</v>
      </c>
      <c r="C12" s="127"/>
      <c r="D12" s="127"/>
      <c r="E12" s="127"/>
      <c r="F12" s="127"/>
      <c r="G12" s="127"/>
      <c r="H12" s="127"/>
      <c r="I12" s="127"/>
      <c r="J12" s="30">
        <v>0</v>
      </c>
    </row>
    <row r="13" spans="1:10" ht="18" customHeight="1" x14ac:dyDescent="0.25">
      <c r="A13" s="142"/>
      <c r="B13" s="127" t="s">
        <v>70</v>
      </c>
      <c r="C13" s="127"/>
      <c r="D13" s="127"/>
      <c r="E13" s="127"/>
      <c r="F13" s="127"/>
      <c r="G13" s="127"/>
      <c r="H13" s="127"/>
      <c r="I13" s="127"/>
      <c r="J13" s="30">
        <v>0</v>
      </c>
    </row>
    <row r="14" spans="1:10" ht="18" customHeight="1" x14ac:dyDescent="0.25">
      <c r="A14" s="142"/>
      <c r="B14" s="127" t="s">
        <v>71</v>
      </c>
      <c r="C14" s="127"/>
      <c r="D14" s="127"/>
      <c r="E14" s="127"/>
      <c r="F14" s="127"/>
      <c r="G14" s="127"/>
      <c r="H14" s="127"/>
      <c r="I14" s="127"/>
      <c r="J14" s="30">
        <v>0</v>
      </c>
    </row>
    <row r="15" spans="1:10" ht="18" customHeight="1" x14ac:dyDescent="0.25">
      <c r="A15" s="142"/>
      <c r="B15" s="127" t="s">
        <v>72</v>
      </c>
      <c r="C15" s="127"/>
      <c r="D15" s="127"/>
      <c r="E15" s="127"/>
      <c r="F15" s="127"/>
      <c r="G15" s="127"/>
      <c r="H15" s="127"/>
      <c r="I15" s="127"/>
      <c r="J15" s="30">
        <v>0</v>
      </c>
    </row>
    <row r="16" spans="1:10" ht="18" customHeight="1" x14ac:dyDescent="0.25">
      <c r="A16" s="142"/>
      <c r="B16" s="139" t="s">
        <v>73</v>
      </c>
      <c r="C16" s="140"/>
      <c r="D16" s="140"/>
      <c r="E16" s="140"/>
      <c r="F16" s="140"/>
      <c r="G16" s="140"/>
      <c r="H16" s="140"/>
      <c r="I16" s="141"/>
      <c r="J16" s="30">
        <v>0</v>
      </c>
    </row>
    <row r="17" spans="1:10" ht="24.95" customHeight="1" x14ac:dyDescent="0.25">
      <c r="A17" s="142"/>
      <c r="B17" s="128" t="s">
        <v>57</v>
      </c>
      <c r="C17" s="128"/>
      <c r="D17" s="128"/>
      <c r="E17" s="128"/>
      <c r="F17" s="128"/>
      <c r="G17" s="128"/>
      <c r="H17" s="128"/>
      <c r="I17" s="128"/>
      <c r="J17" s="47">
        <f>SUM(J8:J16)</f>
        <v>0</v>
      </c>
    </row>
    <row r="18" spans="1:10" ht="18" customHeight="1" x14ac:dyDescent="0.25">
      <c r="A18" s="129" t="s">
        <v>58</v>
      </c>
      <c r="B18" s="133" t="s">
        <v>74</v>
      </c>
      <c r="C18" s="134"/>
      <c r="D18" s="134"/>
      <c r="E18" s="134"/>
      <c r="F18" s="134"/>
      <c r="G18" s="134"/>
      <c r="H18" s="134"/>
      <c r="I18" s="135"/>
      <c r="J18" s="30">
        <v>0</v>
      </c>
    </row>
    <row r="19" spans="1:10" ht="18" customHeight="1" x14ac:dyDescent="0.25">
      <c r="A19" s="130"/>
      <c r="B19" s="133" t="s">
        <v>75</v>
      </c>
      <c r="C19" s="134"/>
      <c r="D19" s="134"/>
      <c r="E19" s="134"/>
      <c r="F19" s="134"/>
      <c r="G19" s="134"/>
      <c r="H19" s="134"/>
      <c r="I19" s="135"/>
      <c r="J19" s="30">
        <v>0</v>
      </c>
    </row>
    <row r="20" spans="1:10" ht="18" customHeight="1" x14ac:dyDescent="0.25">
      <c r="A20" s="130"/>
      <c r="B20" s="133" t="s">
        <v>76</v>
      </c>
      <c r="C20" s="134"/>
      <c r="D20" s="134"/>
      <c r="E20" s="134"/>
      <c r="F20" s="134"/>
      <c r="G20" s="134"/>
      <c r="H20" s="134"/>
      <c r="I20" s="135"/>
      <c r="J20" s="30">
        <v>0</v>
      </c>
    </row>
    <row r="21" spans="1:10" ht="18" customHeight="1" x14ac:dyDescent="0.25">
      <c r="A21" s="130"/>
      <c r="B21" s="133" t="s">
        <v>77</v>
      </c>
      <c r="C21" s="134"/>
      <c r="D21" s="134"/>
      <c r="E21" s="134"/>
      <c r="F21" s="134"/>
      <c r="G21" s="134"/>
      <c r="H21" s="134"/>
      <c r="I21" s="135"/>
      <c r="J21" s="30">
        <v>0</v>
      </c>
    </row>
    <row r="22" spans="1:10" ht="25.5" customHeight="1" x14ac:dyDescent="0.25">
      <c r="A22" s="130"/>
      <c r="B22" s="133" t="s">
        <v>78</v>
      </c>
      <c r="C22" s="134"/>
      <c r="D22" s="134"/>
      <c r="E22" s="134"/>
      <c r="F22" s="134"/>
      <c r="G22" s="134"/>
      <c r="H22" s="134"/>
      <c r="I22" s="135"/>
      <c r="J22" s="30">
        <v>0</v>
      </c>
    </row>
    <row r="23" spans="1:10" ht="24.95" customHeight="1" x14ac:dyDescent="0.25">
      <c r="A23" s="131"/>
      <c r="B23" s="136" t="s">
        <v>55</v>
      </c>
      <c r="C23" s="137"/>
      <c r="D23" s="137"/>
      <c r="E23" s="137"/>
      <c r="F23" s="137"/>
      <c r="G23" s="137"/>
      <c r="H23" s="137"/>
      <c r="I23" s="138"/>
      <c r="J23" s="47">
        <f>SUM(J18:J22)</f>
        <v>0</v>
      </c>
    </row>
    <row r="24" spans="1:10" ht="18" customHeight="1" x14ac:dyDescent="0.25">
      <c r="A24" s="129" t="s">
        <v>61</v>
      </c>
      <c r="B24" s="127" t="s">
        <v>79</v>
      </c>
      <c r="C24" s="127"/>
      <c r="D24" s="127"/>
      <c r="E24" s="127"/>
      <c r="F24" s="127"/>
      <c r="G24" s="127"/>
      <c r="H24" s="127"/>
      <c r="I24" s="127"/>
      <c r="J24" s="30">
        <v>0</v>
      </c>
    </row>
    <row r="25" spans="1:10" ht="18" customHeight="1" x14ac:dyDescent="0.25">
      <c r="A25" s="130"/>
      <c r="B25" s="127" t="s">
        <v>80</v>
      </c>
      <c r="C25" s="127"/>
      <c r="D25" s="127"/>
      <c r="E25" s="127"/>
      <c r="F25" s="127"/>
      <c r="G25" s="127"/>
      <c r="H25" s="127"/>
      <c r="I25" s="127"/>
      <c r="J25" s="30">
        <v>0</v>
      </c>
    </row>
    <row r="26" spans="1:10" ht="18" customHeight="1" x14ac:dyDescent="0.25">
      <c r="A26" s="130"/>
      <c r="B26" s="127" t="s">
        <v>81</v>
      </c>
      <c r="C26" s="127"/>
      <c r="D26" s="127"/>
      <c r="E26" s="127"/>
      <c r="F26" s="127"/>
      <c r="G26" s="127"/>
      <c r="H26" s="127"/>
      <c r="I26" s="127"/>
      <c r="J26" s="30">
        <v>0</v>
      </c>
    </row>
    <row r="27" spans="1:10" ht="24.95" customHeight="1" x14ac:dyDescent="0.25">
      <c r="A27" s="131"/>
      <c r="B27" s="128" t="s">
        <v>59</v>
      </c>
      <c r="C27" s="128"/>
      <c r="D27" s="128"/>
      <c r="E27" s="128"/>
      <c r="F27" s="128"/>
      <c r="G27" s="128"/>
      <c r="H27" s="128"/>
      <c r="I27" s="128"/>
      <c r="J27" s="47">
        <f>SUM(J24:J26)</f>
        <v>0</v>
      </c>
    </row>
    <row r="28" spans="1:10" ht="18" customHeight="1" x14ac:dyDescent="0.25">
      <c r="A28" s="129" t="s">
        <v>62</v>
      </c>
      <c r="B28" s="127" t="s">
        <v>82</v>
      </c>
      <c r="C28" s="127"/>
      <c r="D28" s="127"/>
      <c r="E28" s="127"/>
      <c r="F28" s="127"/>
      <c r="G28" s="127"/>
      <c r="H28" s="127"/>
      <c r="I28" s="127"/>
      <c r="J28" s="30">
        <v>0</v>
      </c>
    </row>
    <row r="29" spans="1:10" ht="18" customHeight="1" x14ac:dyDescent="0.25">
      <c r="A29" s="130"/>
      <c r="B29" s="127" t="s">
        <v>83</v>
      </c>
      <c r="C29" s="127"/>
      <c r="D29" s="127"/>
      <c r="E29" s="127"/>
      <c r="F29" s="127"/>
      <c r="G29" s="127"/>
      <c r="H29" s="127"/>
      <c r="I29" s="127"/>
      <c r="J29" s="30">
        <v>0</v>
      </c>
    </row>
    <row r="30" spans="1:10" ht="24.95" customHeight="1" x14ac:dyDescent="0.25">
      <c r="A30" s="131"/>
      <c r="B30" s="132" t="s">
        <v>60</v>
      </c>
      <c r="C30" s="132"/>
      <c r="D30" s="132"/>
      <c r="E30" s="132"/>
      <c r="F30" s="132"/>
      <c r="G30" s="132"/>
      <c r="H30" s="132"/>
      <c r="I30" s="132"/>
      <c r="J30" s="29">
        <f>SUM(J28:J29)</f>
        <v>0</v>
      </c>
    </row>
    <row r="31" spans="1:10" ht="20.25" customHeight="1" x14ac:dyDescent="0.25">
      <c r="A31" s="129" t="s">
        <v>64</v>
      </c>
      <c r="B31" s="127" t="s">
        <v>84</v>
      </c>
      <c r="C31" s="127"/>
      <c r="D31" s="127"/>
      <c r="E31" s="127"/>
      <c r="F31" s="127"/>
      <c r="G31" s="127"/>
      <c r="H31" s="127"/>
      <c r="I31" s="127"/>
      <c r="J31" s="30">
        <v>0</v>
      </c>
    </row>
    <row r="32" spans="1:10" ht="24.95" customHeight="1" x14ac:dyDescent="0.25">
      <c r="A32" s="130"/>
      <c r="B32" s="143" t="s">
        <v>63</v>
      </c>
      <c r="C32" s="143"/>
      <c r="D32" s="143"/>
      <c r="E32" s="143"/>
      <c r="F32" s="143"/>
      <c r="G32" s="143"/>
      <c r="H32" s="143"/>
      <c r="I32" s="143"/>
      <c r="J32" s="48">
        <f>SUM(J31)</f>
        <v>0</v>
      </c>
    </row>
    <row r="33" spans="1:10" ht="24.95" customHeight="1" x14ac:dyDescent="0.25">
      <c r="A33" s="126" t="s">
        <v>26</v>
      </c>
      <c r="B33" s="126"/>
      <c r="C33" s="126"/>
      <c r="D33" s="126"/>
      <c r="E33" s="126"/>
      <c r="F33" s="126"/>
      <c r="G33" s="126"/>
      <c r="H33" s="126"/>
      <c r="I33" s="126"/>
      <c r="J33" s="31">
        <f>J17+J23+J27+J30+J32</f>
        <v>0</v>
      </c>
    </row>
  </sheetData>
  <mergeCells count="38">
    <mergeCell ref="A7:I7"/>
    <mergeCell ref="B5:J5"/>
    <mergeCell ref="A6:J6"/>
    <mergeCell ref="A1:J1"/>
    <mergeCell ref="B2:J2"/>
    <mergeCell ref="B3:J3"/>
    <mergeCell ref="B4:J4"/>
    <mergeCell ref="B16:I16"/>
    <mergeCell ref="B17:I17"/>
    <mergeCell ref="A8:A17"/>
    <mergeCell ref="B32:I32"/>
    <mergeCell ref="A31:A32"/>
    <mergeCell ref="B19:I19"/>
    <mergeCell ref="B18:I18"/>
    <mergeCell ref="B14:I14"/>
    <mergeCell ref="B15:I15"/>
    <mergeCell ref="B8:I8"/>
    <mergeCell ref="B9:I9"/>
    <mergeCell ref="B10:I10"/>
    <mergeCell ref="B11:I11"/>
    <mergeCell ref="B12:I12"/>
    <mergeCell ref="B13:I13"/>
    <mergeCell ref="A33:I33"/>
    <mergeCell ref="B29:I29"/>
    <mergeCell ref="B27:I27"/>
    <mergeCell ref="B28:I28"/>
    <mergeCell ref="A18:A23"/>
    <mergeCell ref="A24:A27"/>
    <mergeCell ref="A28:A30"/>
    <mergeCell ref="B30:I30"/>
    <mergeCell ref="B31:I31"/>
    <mergeCell ref="B24:I24"/>
    <mergeCell ref="B25:I25"/>
    <mergeCell ref="B26:I26"/>
    <mergeCell ref="B22:I22"/>
    <mergeCell ref="B23:I23"/>
    <mergeCell ref="B21:I21"/>
    <mergeCell ref="B20:I20"/>
  </mergeCells>
  <pageMargins left="0.39370078740157483" right="0.39370078740157483" top="0.78740157480314965" bottom="0.78740157480314965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2</vt:i4>
      </vt:variant>
    </vt:vector>
  </HeadingPairs>
  <TitlesOfParts>
    <vt:vector size="7" baseType="lpstr">
      <vt:lpstr>PLANILHA ORÇAMENTÁRIA</vt:lpstr>
      <vt:lpstr>CRONOGRAMA FISCO-FINANCEIRO</vt:lpstr>
      <vt:lpstr>BDI 1</vt:lpstr>
      <vt:lpstr>BDI 2</vt:lpstr>
      <vt:lpstr>ENCARGOS SOCIAIS</vt:lpstr>
      <vt:lpstr>'CRONOGRAMA FISCO-FINANCEIRO'!Area_de_impressao</vt:lpstr>
      <vt:lpstr>'PLANILHA ORÇAMENTÁRIA'!Area_de_impressao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2026-01-14T14:57:40Z</dcterms:modified>
</cp:coreProperties>
</file>