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24226"/>
  <xr:revisionPtr revIDLastSave="0" documentId="13_ncr:1_{8E7864AF-CC2B-4315-B8A4-E4425688A52F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PLANILHA ORÇAMENTÁRIA" sheetId="3" r:id="rId1"/>
    <sheet name="CRONOGRAMA FISCO-FINANCEIRO" sheetId="6" r:id="rId2"/>
    <sheet name="BDI" sheetId="7" r:id="rId3"/>
    <sheet name="ENCARGOS SOCIAIS" sheetId="8" r:id="rId4"/>
  </sheets>
  <definedNames>
    <definedName name="_xlnm.Print_Area" localSheetId="1">'CRONOGRAMA FISCO-FINANCEIRO'!$A$1:$L$24</definedName>
    <definedName name="_xlnm.Print_Area" localSheetId="0">'PLANILHA ORÇAMENTÁRIA'!$A$1:$G$67</definedName>
    <definedName name="BDI" comment="Coluna BDI">1+(INDEX(#REF!,ROW())/100)</definedName>
    <definedName name="BDI.Opcao" hidden="1">#REF!</definedName>
    <definedName name="ContraPart1" comment="Contrapartida1: coluna auxiliar para cálculo da contrapartida">#REF!-SUMIF(#REF!,"&gt;=0",#REF!)</definedName>
    <definedName name="ContraPart2" comment="Diferença entre a contrapartida efetiva menos as contrapartidas informadas pelo usuário (Fin, Física e/ou Outras Fontes)">MAX(#REF!-SUM(#REF!),0)</definedName>
    <definedName name="DESONERACAO" hidden="1">IF(OR(Import.Desoneracao="DESONERADO",Import.Desoneracao="SIM"),"SIM","NÃO")</definedName>
    <definedName name="Import.Desoneracao" hidden="1">OFFSET(#REF!,0,-1)</definedName>
    <definedName name="Item" comment="Coluna Número do Macroitem">INDEX(#REF!,ROW())</definedName>
    <definedName name="ListaNomes" comment="Indica os nomes dos Responsáveis Técnicos peloOrçamento, Fiscalização e Execução">#REF!</definedName>
    <definedName name="Macroitem" comment="Mostra o valor da Coluna Total Macroitem na linha pesquisada.">INDEX(#REF!,ROW())</definedName>
    <definedName name="Macroitem1" comment="Indica o valor da coluna Total Macroitem 1">INDEX(#REF!,ROW())</definedName>
    <definedName name="Macroitem2" comment="Indica o valor da coluna Total Macroitem 2">INDEX(#REF!,ROW())</definedName>
    <definedName name="Macroitem3" comment="Indica o valor da coluna Total Macroitem 3">INDEX(#REF!,ROW())</definedName>
    <definedName name="MacroitemAc">INDEX(#REF!,ROW())</definedName>
    <definedName name="MacroitemPer">INDEX(#REF!,ROW())</definedName>
    <definedName name="MacroitemRet">INDEX(#REF!,ROW())</definedName>
    <definedName name="matriz">#REF!</definedName>
    <definedName name="matriz2">#REF!</definedName>
    <definedName name="Medicao1" comment="Indica a posicao na Tabela Matriz do BM 01">INDEX(#REF!,ROW())</definedName>
    <definedName name="ORÇAMENTO.BancoRef" hidden="1">'PLANILHA ORÇAMENTÁRIA'!$F$11</definedName>
    <definedName name="ORÇAMENTO.CustoUnitario" hidden="1">ROUND('PLANILHA ORÇAMENTÁRIA'!$U1,15-13*'PLANILHA ORÇAMENTÁRIA'!$AF$11)</definedName>
    <definedName name="ORÇAMENTO.PrecoUnitarioLicitado" hidden="1">'PLANILHA ORÇAMENTÁRIA'!$AL1</definedName>
    <definedName name="Quantidade" comment="Coluna Quantidade">INDEX(#REF!,ROW())</definedName>
    <definedName name="Quantidade1" comment="Coluna Quantidade1 (Licitados)">INDEX(#REF!,ROW())</definedName>
    <definedName name="Quantidade2" comment="Coluna Quantidade2 (Reprogramado Vigente)">INDEX(#REF!,ROW())</definedName>
    <definedName name="Quantidade3" comment="Coluna Quantidade3 (Reprogramado Proposto)">INDEX(#REF!,ROW())</definedName>
    <definedName name="QuantidadeAc">SUM(OFFSET([0]!Medicao1,0,0,1,#REF!))</definedName>
    <definedName name="QuantidadePeriodo">INDEX([0]!TabMedicao,ROW(),#REF!)</definedName>
    <definedName name="REFERENCIA.Descricao" hidden="1">IF(ISNUMBER('PLANILHA ORÇAMENTÁRIA'!$AF1),OFFSET(INDIRECT(ORÇAMENTO.BancoRef),'PLANILHA ORÇAMENTÁRIA'!$AF1-1,3,1),'PLANILHA ORÇAMENTÁRIA'!$AF1)</definedName>
    <definedName name="REFERENCIA.Unidade" hidden="1">IF(ISNUMBER('PLANILHA ORÇAMENTÁRIA'!$AF1),OFFSET(INDIRECT(ORÇAMENTO.BancoRef),'PLANILHA ORÇAMENTÁRIA'!$AF1-1,4,1),"-")</definedName>
    <definedName name="Registro" comment="Indica o número de ART ou RRT informada na planiha Dados Iniciais, de acordo com o nome escolhido no campo acima, na seta.">IF(INDIRECT(ADDRESS(ROW()-1,COLUMN()))=#REF!,#REF!,IF(INDIRECT(ADDRESS(ROW()-1,COLUMN()))=#REF!,#REF!,IF(INDIRECT(ADDRESS(ROW()-1,COLUMN()))=#REF!,#REF!,"")))</definedName>
    <definedName name="ResParcial" comment="Seleção parcial do Total Subitens referente à um Macroitem específico">OFFSET([0]!Subitem,0,0,MATCH(VLOOKUP("Macroitem",[0]!TabAux,1,FALSE),[0]!TabAux,0),1)</definedName>
    <definedName name="ResParcial1" comment="Seleção parcial do Total Subitens1 referente à um Macroitem específico (licitado)">OFFSET([0]!Subitem1,0,0,MATCH(VLOOKUP("Macroitem",[0]!TabAux,1,FALSE),[0]!TabAux,0),1)</definedName>
    <definedName name="ResParcial2" comment="Seleção parcial do Total Subitens2 referente à um Macroitem específico (Reprogramado Vigente)">OFFSET([0]!Subitem2,0,0,MATCH(VLOOKUP("Macroitem",[0]!TabAux,1,FALSE),[0]!TabAux,0),1)</definedName>
    <definedName name="ResParcial3" comment="Seleção parcial do Total Subitens3 referente à um Macroitem específico (Reprogramado Proposto)">OFFSET([0]!Subitem3,0,0,MATCH(VLOOKUP("Macroitem",[0]!TabAux,1,FALSE),[0]!TabAux,0),1)</definedName>
    <definedName name="ResParcialAc">OFFSET([0]!SubitemAc,0,0,MATCH(VLOOKUP("Macroitem",[0]!TabAux,1,FALSE),[0]!TabAux,0),1)</definedName>
    <definedName name="ResParcialPer">OFFSET([0]!SubitemPer,0,0,MATCH(VLOOKUP("Macroitem",[0]!TabAux,1,FALSE),[0]!TabAux,0),1)</definedName>
    <definedName name="ResParcialRet">OFFSET([0]!SubitemRet,0,0,MATCH(VLOOKUP("Macroitem",[0]!TabAux,1,FALSE),[0]!TabAux,0),1)</definedName>
    <definedName name="Subitem" comment="Coluna Total Subitens">INDEX(#REF!,ROW())</definedName>
    <definedName name="Subitem1" comment="Indica o valor da Coluna Total Subitem1">INDEX(#REF!,ROW())</definedName>
    <definedName name="Subitem2" comment="Indica o valor da Coluna Total Subitem2">INDEX(#REF!,ROW())</definedName>
    <definedName name="Subitem3" comment="Indica o valor da Coluna Total Subitem3">INDEX(#REF!,ROW())</definedName>
    <definedName name="SubitemAc">INDEX(#REF!,ROW())</definedName>
    <definedName name="SubitemPer">INDEX(#REF!,ROW())</definedName>
    <definedName name="SubitemRet">INDEX(#REF!,ROW())</definedName>
    <definedName name="TabAux" comment="Tabela auxiliar para pesquisa do termo &quot;Macroitem&quot;, necessário para funcionamento da planilha. ">#REF!</definedName>
    <definedName name="TabAuxRes" comment="Tabela Matriz da coluna auxiliar, utilizada para Resumo da Reprogramação">#REF!</definedName>
    <definedName name="TabMedicao" comment="Tabela onde é apontado os quantitativos medidos de cada mês.">#REF!</definedName>
    <definedName name="TESTE">#REF!*#REF!</definedName>
    <definedName name="TIPOORCAMENTO" hidden="1">IF(VALUE(#REF!)=2,"Licitado","Proposto")</definedName>
    <definedName name="TotalQ1C2" comment="Multiplica o valor da coluna Quantidade1 pelo valor da coluna Custo Unitário2, quando somente o custo unitário é reprogramado.">[0]!Quantidade1*[0]!Unitario2</definedName>
    <definedName name="TotalQ2C1" comment="Multiplica o valor da coluna Quantidade2 pelo valor da coluna Custo Unitário1, quando somente a quantidade é reprogramada.">[0]!Quantidade2*[0]!Unitario1</definedName>
    <definedName name="TotalQ2C2" comment="Multiplica o valor da coluna Quantidade2 pelo valor da coluna Custo Unitário2 (Ambos Reprogramados Vigentes), quando ambos são diferentes dos respectivos Licitados">[0]!Quantidade2*[0]!Unitario2</definedName>
    <definedName name="TotalSubitem1" comment="Multiplica o valor da coluna Quantidade1 pelo valor da coluna Custo Unitário1 (Licitados), linha a linha, sem função arredondar">[0]!Quantidade1*[0]!Unitario1</definedName>
    <definedName name="Unitario1" comment="Coluna Custo Unitário 1 (Licitados)">INDEX(#REF!,ROW())</definedName>
    <definedName name="Unitario2" comment="Coluna Custo Unitário 2 (Reprogramado Vigente)">INDEX(#REF!,ROW())</definedName>
  </definedNames>
  <calcPr calcId="191029"/>
</workbook>
</file>

<file path=xl/calcChain.xml><?xml version="1.0" encoding="utf-8"?>
<calcChain xmlns="http://schemas.openxmlformats.org/spreadsheetml/2006/main">
  <c r="B15" i="6" l="1"/>
  <c r="B16" i="6"/>
  <c r="B17" i="6"/>
  <c r="G63" i="3"/>
  <c r="G62" i="3"/>
  <c r="G47" i="3"/>
  <c r="G40" i="3"/>
  <c r="G32" i="3"/>
  <c r="G24" i="3"/>
  <c r="G23" i="3"/>
  <c r="B7" i="8"/>
  <c r="B6" i="8"/>
  <c r="B7" i="7"/>
  <c r="B6" i="7"/>
  <c r="B9" i="6"/>
  <c r="B8" i="6"/>
  <c r="B3" i="7"/>
  <c r="B3" i="8"/>
  <c r="A3" i="8"/>
  <c r="A3" i="7"/>
  <c r="A5" i="6"/>
  <c r="B5" i="6"/>
  <c r="J25" i="8"/>
  <c r="J19" i="8"/>
  <c r="J34" i="8"/>
  <c r="J32" i="8"/>
  <c r="J29" i="8"/>
  <c r="B2" i="8"/>
  <c r="G39" i="3"/>
  <c r="G38" i="3"/>
  <c r="G29" i="3"/>
  <c r="G30" i="3"/>
  <c r="G31" i="3"/>
  <c r="G15" i="3"/>
  <c r="G16" i="3"/>
  <c r="G17" i="3"/>
  <c r="G18" i="3"/>
  <c r="G19" i="3"/>
  <c r="G20" i="3"/>
  <c r="B2" i="7"/>
  <c r="G25" i="3" l="1"/>
  <c r="K15" i="6" s="1"/>
  <c r="J35" i="8"/>
  <c r="G21" i="3"/>
  <c r="K18" i="7"/>
  <c r="B7" i="6" l="1"/>
  <c r="B6" i="3"/>
  <c r="B5" i="7"/>
  <c r="B5" i="8" s="1"/>
  <c r="B4" i="6"/>
  <c r="B14" i="6"/>
  <c r="B18" i="6"/>
  <c r="B19" i="6"/>
  <c r="B20" i="6"/>
  <c r="G55" i="3"/>
  <c r="G54" i="3"/>
  <c r="G53" i="3"/>
  <c r="G52" i="3"/>
  <c r="G48" i="3"/>
  <c r="G45" i="3"/>
  <c r="G46" i="3"/>
  <c r="G44" i="3"/>
  <c r="G37" i="3"/>
  <c r="G41" i="3" s="1"/>
  <c r="K17" i="6" s="1"/>
  <c r="E17" i="6" s="1"/>
  <c r="G60" i="3"/>
  <c r="G61" i="3"/>
  <c r="G64" i="3"/>
  <c r="G49" i="3" l="1"/>
  <c r="G56" i="3"/>
  <c r="G59" i="3"/>
  <c r="G65" i="3" s="1"/>
  <c r="G33" i="3"/>
  <c r="G28" i="3"/>
  <c r="G27" i="3"/>
  <c r="G34" i="3" l="1"/>
  <c r="K20" i="6"/>
  <c r="K16" i="6" l="1"/>
  <c r="G67" i="3"/>
  <c r="I15" i="6"/>
  <c r="G15" i="6"/>
  <c r="E15" i="6"/>
  <c r="I20" i="6"/>
  <c r="E20" i="6"/>
  <c r="G20" i="6"/>
  <c r="K19" i="6" l="1"/>
  <c r="K18" i="6"/>
  <c r="I16" i="6" l="1"/>
  <c r="G16" i="6"/>
  <c r="E16" i="6"/>
  <c r="K14" i="6"/>
  <c r="I19" i="6"/>
  <c r="G19" i="6"/>
  <c r="E19" i="6"/>
  <c r="G17" i="6"/>
  <c r="I17" i="6"/>
  <c r="E18" i="6"/>
  <c r="I18" i="6"/>
  <c r="G18" i="6"/>
  <c r="H62" i="3" l="1"/>
  <c r="H63" i="3"/>
  <c r="H40" i="3"/>
  <c r="H47" i="3"/>
  <c r="H32" i="3"/>
  <c r="H25" i="3"/>
  <c r="H38" i="3"/>
  <c r="H23" i="3"/>
  <c r="H24" i="3"/>
  <c r="H29" i="3"/>
  <c r="H39" i="3"/>
  <c r="H31" i="3"/>
  <c r="H30" i="3"/>
  <c r="H20" i="3"/>
  <c r="H18" i="3"/>
  <c r="H19" i="3"/>
  <c r="H15" i="3"/>
  <c r="H17" i="3"/>
  <c r="H16" i="3"/>
  <c r="H28" i="3"/>
  <c r="H56" i="3"/>
  <c r="H48" i="3"/>
  <c r="H53" i="3"/>
  <c r="H52" i="3"/>
  <c r="H27" i="3"/>
  <c r="H65" i="3"/>
  <c r="H41" i="3"/>
  <c r="H64" i="3"/>
  <c r="H44" i="3"/>
  <c r="H34" i="3"/>
  <c r="H45" i="3"/>
  <c r="B5" i="3"/>
  <c r="H46" i="3"/>
  <c r="H49" i="3"/>
  <c r="H60" i="3"/>
  <c r="H33" i="3"/>
  <c r="H21" i="3"/>
  <c r="H61" i="3"/>
  <c r="H55" i="3"/>
  <c r="H59" i="3"/>
  <c r="H37" i="3"/>
  <c r="H54" i="3"/>
  <c r="E14" i="6"/>
  <c r="E21" i="6" s="1"/>
  <c r="I14" i="6"/>
  <c r="I21" i="6" s="1"/>
  <c r="K21" i="6"/>
  <c r="G14" i="6"/>
  <c r="G21" i="6" s="1"/>
  <c r="H67" i="3" l="1"/>
  <c r="B4" i="7"/>
  <c r="B4" i="8"/>
  <c r="B6" i="6"/>
  <c r="L16" i="6"/>
  <c r="L20" i="6"/>
  <c r="L15" i="6"/>
  <c r="L18" i="6"/>
  <c r="L17" i="6"/>
  <c r="L19" i="6"/>
  <c r="I23" i="6"/>
  <c r="L14" i="6"/>
  <c r="G23" i="6"/>
  <c r="E22" i="6"/>
  <c r="E23" i="6"/>
  <c r="G22" i="6" l="1"/>
  <c r="I22" i="6" s="1"/>
  <c r="E24" i="6"/>
  <c r="G24" i="6" s="1"/>
  <c r="I24" i="6" s="1"/>
</calcChain>
</file>

<file path=xl/sharedStrings.xml><?xml version="1.0" encoding="utf-8"?>
<sst xmlns="http://schemas.openxmlformats.org/spreadsheetml/2006/main" count="262" uniqueCount="197">
  <si>
    <t>Unidade</t>
  </si>
  <si>
    <t>Quantidade</t>
  </si>
  <si>
    <t>1.1</t>
  </si>
  <si>
    <t>ITEM</t>
  </si>
  <si>
    <t>FONTE</t>
  </si>
  <si>
    <t>PLANILHA QUANTITATIVA E ORÇAMENTÁRIA</t>
  </si>
  <si>
    <t>OBRA:</t>
  </si>
  <si>
    <t>Valor Total:</t>
  </si>
  <si>
    <t>Valor do BDI:</t>
  </si>
  <si>
    <t>ITENS DE SERVIÇO</t>
  </si>
  <si>
    <t>Preço Unitário Com BDI (R$)</t>
  </si>
  <si>
    <t>Preço Total Com BDI (R$)</t>
  </si>
  <si>
    <t>TOTAL DO ITEM</t>
  </si>
  <si>
    <t>2.1</t>
  </si>
  <si>
    <t>4.1</t>
  </si>
  <si>
    <t>5.1</t>
  </si>
  <si>
    <t>4.2</t>
  </si>
  <si>
    <t>4.3</t>
  </si>
  <si>
    <t>5.3</t>
  </si>
  <si>
    <t>6.1</t>
  </si>
  <si>
    <t>6.2</t>
  </si>
  <si>
    <t>5.2</t>
  </si>
  <si>
    <t>6.3</t>
  </si>
  <si>
    <t>7.1</t>
  </si>
  <si>
    <t>7.2</t>
  </si>
  <si>
    <t>4.4</t>
  </si>
  <si>
    <t>5.4</t>
  </si>
  <si>
    <t>%</t>
  </si>
  <si>
    <t>3.1</t>
  </si>
  <si>
    <t>CRONOGRAMA FÍSICO FINANCEIRO</t>
  </si>
  <si>
    <t>DISCRIMINAÇÃO</t>
  </si>
  <si>
    <t>PERÍODO</t>
  </si>
  <si>
    <t>TOTAL</t>
  </si>
  <si>
    <t>MÊS 01</t>
  </si>
  <si>
    <t>MÊS 02</t>
  </si>
  <si>
    <t>MÊS 03</t>
  </si>
  <si>
    <t>R$</t>
  </si>
  <si>
    <t>VALOR DA OBRA</t>
  </si>
  <si>
    <t xml:space="preserve">VALOR ACUMULADO </t>
  </si>
  <si>
    <t>PERCENTUAL DA OBRA</t>
  </si>
  <si>
    <t>SOMATÓRIO ACUMULADO %</t>
  </si>
  <si>
    <t>6.4</t>
  </si>
  <si>
    <t>TOTAL GERAL</t>
  </si>
  <si>
    <t>2.2</t>
  </si>
  <si>
    <t>Razão Social:</t>
  </si>
  <si>
    <t>CNPJ/MF:</t>
  </si>
  <si>
    <t>M3</t>
  </si>
  <si>
    <t>Siglas</t>
  </si>
  <si>
    <t>% Adotado</t>
  </si>
  <si>
    <t>CP</t>
  </si>
  <si>
    <t>ISS</t>
  </si>
  <si>
    <t>BDI PAD</t>
  </si>
  <si>
    <t>AC</t>
  </si>
  <si>
    <t>Risco</t>
  </si>
  <si>
    <t>Despesas Financeiras</t>
  </si>
  <si>
    <t>Lucro</t>
  </si>
  <si>
    <t>R</t>
  </si>
  <si>
    <t>DF</t>
  </si>
  <si>
    <t>L</t>
  </si>
  <si>
    <t>Seguro e Garantia</t>
  </si>
  <si>
    <t>Administração Central</t>
  </si>
  <si>
    <t>SINAPI 103689</t>
  </si>
  <si>
    <t>7.3</t>
  </si>
  <si>
    <t>7.4</t>
  </si>
  <si>
    <t>m²</t>
  </si>
  <si>
    <t>3.2</t>
  </si>
  <si>
    <t>TXKM</t>
  </si>
  <si>
    <t>Item</t>
  </si>
  <si>
    <t>Descrição Análitica</t>
  </si>
  <si>
    <t>S + G</t>
  </si>
  <si>
    <t>Tributos (impostos: COFINS 3% e  PIS 0,65%)</t>
  </si>
  <si>
    <t>Tributos (ISS)</t>
  </si>
  <si>
    <t>Tributos (Contribuição Previdenciária sobre a Receita Bruta)</t>
  </si>
  <si>
    <t>CPRB</t>
  </si>
  <si>
    <t>FORMULA - ACÓRDÃO TCU 2.622/2013</t>
  </si>
  <si>
    <t>QUADRO DE COMPOSIÇÃO DO BDI</t>
  </si>
  <si>
    <t>SERVIÇOS INICIAIS</t>
  </si>
  <si>
    <t>1.2</t>
  </si>
  <si>
    <t>1.3</t>
  </si>
  <si>
    <t>1.4</t>
  </si>
  <si>
    <t>1.5</t>
  </si>
  <si>
    <t>SINAPI-I 10776</t>
  </si>
  <si>
    <t>SINAPI 100952</t>
  </si>
  <si>
    <t>SINCRO 5212560</t>
  </si>
  <si>
    <t>SINAPI  88253</t>
  </si>
  <si>
    <t>SINAPI 90781</t>
  </si>
  <si>
    <t xml:space="preserve">MOBILIZAÇÃO E DESMOBILIZAÇÃO DO CONTAINER (IDA E VOLTA - PESO APROX. 2,8TON) COM CAMINHÃO CARROCERIA COM GUINDAUTO (MUNCK) - DMT = 40KM </t>
  </si>
  <si>
    <t>M2</t>
  </si>
  <si>
    <t xml:space="preserve">MES   </t>
  </si>
  <si>
    <t>un.dia</t>
  </si>
  <si>
    <t>H</t>
  </si>
  <si>
    <t>INFRAESTRUTURA (SAPATAS, ARRANQUE PILARES E BLOCOS)</t>
  </si>
  <si>
    <t>SINAPI 94962</t>
  </si>
  <si>
    <t>SINAPI 104482</t>
  </si>
  <si>
    <t>CONCRETO MAGRO PARA LASTRO, TRAÇO 1:4,5:4,5 (EM MASSA SECA DE CIMENTO/ AREIA MÉDIA/ BRITA 1) - PREPARO MECÂNICO COM BETONEIRA 400 L. AF_05/2021</t>
  </si>
  <si>
    <t>ESGOTAMENTO DE VALA COM BOMBA SUBMERSÍVEL. AF_12/2022</t>
  </si>
  <si>
    <t>PILARES</t>
  </si>
  <si>
    <t>3.3</t>
  </si>
  <si>
    <t>3.4</t>
  </si>
  <si>
    <t>COMPOSIÇÃO 2</t>
  </si>
  <si>
    <t>VIGAS</t>
  </si>
  <si>
    <t>INSTALAÇÃO DE VIGAS METÁLICAS</t>
  </si>
  <si>
    <t>SICRO 0307732</t>
  </si>
  <si>
    <t>COMPOSIÇÃO 4</t>
  </si>
  <si>
    <t>COMPOSIÇÃO 5</t>
  </si>
  <si>
    <t>dm³</t>
  </si>
  <si>
    <t xml:space="preserve">KG    </t>
  </si>
  <si>
    <t>LAJE/PISTA DE ROLAMENTO</t>
  </si>
  <si>
    <t>FORNECIMENTO E INSTALAÇÃO DE PLACA DE OBRA COM CHAPA GALVANIZADA E ESTRUTURA DE MADEIRA. AF_03/2022_PS</t>
  </si>
  <si>
    <t>PLACA DE ADVERTÊNCIA PARA SINALIZAÇÃO DE OBRAS MONTADA EM
SUPORTE METÁLICO MÓVEL, LADO 1,00 M - UTILIZAÇÃO DE 600 CICLOS -
FORNECIMENTO, 01 IMPLANTAÇÃO E 01 RETIRADA DIÁRIA</t>
  </si>
  <si>
    <t>AUXILIAR DE TOPÓGRAFO COM ENCARGOS COMPLEMENTARES</t>
  </si>
  <si>
    <t>TOPOGRAFO COM ENCARGOS COMPLEMENTARES</t>
  </si>
  <si>
    <t>1.6</t>
  </si>
  <si>
    <t>BDI COM desoneração (Fórmula Acórdão TCU)</t>
  </si>
  <si>
    <t>Encargos Sociais</t>
  </si>
  <si>
    <t>Instrução de Serviços DG nº 03/2012</t>
  </si>
  <si>
    <t>Sub-Total Grupo B</t>
  </si>
  <si>
    <t>GRUPO A</t>
  </si>
  <si>
    <t>Sub-Total Grupo A</t>
  </si>
  <si>
    <t>GRUPO B</t>
  </si>
  <si>
    <t>Sub-Total Grupo C</t>
  </si>
  <si>
    <t>Sub-Total Grupo D</t>
  </si>
  <si>
    <t>GRUPO C</t>
  </si>
  <si>
    <t>GRUPO D</t>
  </si>
  <si>
    <t>Sub-Total Grupo E</t>
  </si>
  <si>
    <t>GRUPO E</t>
  </si>
  <si>
    <t>PREVIDENCIA SOCIAL</t>
  </si>
  <si>
    <t>FUNDO DE GARANTIA POR TEMPO DE SERVIÇO</t>
  </si>
  <si>
    <t>SALARIO EDUCAÇÃO</t>
  </si>
  <si>
    <t>SERVIÇO DA INDUSTRIA - SESI</t>
  </si>
  <si>
    <t>SERVIÇO NACIONAL DE APRENDIZAGEM INDUSTRIAL</t>
  </si>
  <si>
    <t>SERVIÇO DE APOIO A PEQUENA E MEDIA EMPRESA</t>
  </si>
  <si>
    <t>INSTITUTO NACIONAL DE COLONIZAÇÃO E REFORMA AGRATIA - INCRA</t>
  </si>
  <si>
    <t>SEGURO CONTRA OS ACIDENTES DE TRABALHO</t>
  </si>
  <si>
    <t>SERVIÇO SOCIAL DA INDUSTRIA DA CONSTRUÇÃO E DO MOBILIARIO - SECONCI</t>
  </si>
  <si>
    <t>REPOUSO SEMANAL E FERIADOS</t>
  </si>
  <si>
    <t>AUXILIO - ENFERMIDADE</t>
  </si>
  <si>
    <t>LICENÇA PATERNIDADE</t>
  </si>
  <si>
    <t>13º SALARIO</t>
  </si>
  <si>
    <t>DIAS DE CHUVA, FALTAS, JUSTIFICATIVAS, ACIDENTES DE TRABALHO, OUTRAS PARALIZAÇÕES</t>
  </si>
  <si>
    <t>DEPOSITO POR DESPEDIDA INJUSTA</t>
  </si>
  <si>
    <t xml:space="preserve">AVISO PREVIO INDENIZADO </t>
  </si>
  <si>
    <t>FÉRIAS INDENIZADAS</t>
  </si>
  <si>
    <t>REINCIDENCIA DO GRUPO (A) SOBRE O GRUPO (B)</t>
  </si>
  <si>
    <t>REINCIDENCIA DO FGTS SOBRE O AVISO PREVIO</t>
  </si>
  <si>
    <t>ENCARGOS INTERSINDICAIS</t>
  </si>
  <si>
    <t>DEMOSTRATIVO DA TAXA DE ENCARGOS SOCIAIS</t>
  </si>
  <si>
    <t>MOVIMENTAÇÃO DE TERRA</t>
  </si>
  <si>
    <t>SINCRO 5501706</t>
  </si>
  <si>
    <t>SINCRO 4815671</t>
  </si>
  <si>
    <t>ESCAVAÇÃO MECÂNICA COM RETROESCAVADEIRA EM MATERIAL DE 1ª CATEGORIA</t>
  </si>
  <si>
    <t>REATERRO E COMPACTAÇÃO COM SOQUETE VIBRATÓRIO</t>
  </si>
  <si>
    <r>
      <t>m</t>
    </r>
    <r>
      <rPr>
        <i/>
        <sz val="9"/>
        <rFont val="Arial"/>
        <family val="2"/>
      </rPr>
      <t>³</t>
    </r>
  </si>
  <si>
    <t>3.5</t>
  </si>
  <si>
    <t>3.6</t>
  </si>
  <si>
    <t>3.7</t>
  </si>
  <si>
    <t>SINAPI 96521</t>
  </si>
  <si>
    <t>SICRO 3106121</t>
  </si>
  <si>
    <t>SINAPI 104920</t>
  </si>
  <si>
    <t>SINAPI 92764</t>
  </si>
  <si>
    <t>COMPOSIÇÃO 1</t>
  </si>
  <si>
    <t>ESCAVAÇÃO MECANIZADA PARA BLOCO DE COROAMENTO OU SAPATA COM RETROESCAVADEIRA (INCLUINDO ESCAVAÇÃO PARA COLOCAÇÃO DE FÔRMAS). AF_01/2024</t>
  </si>
  <si>
    <t>FÔRMAS DE TÁBUAS DE PINHO - UTILIZAÇÃO DE 3 VEZES - CONFECÇÃO, INSTALAÇÃO E RETIRADA</t>
  </si>
  <si>
    <t>ARMAÇÃO DE BLOCO, SAPATA ISOLADA, VIGA BALDRAME E SAPATA CORRIDA UTILIZANDO AÇO CA-50 DE 12,5 MM -MONTAGEM. AF_01/2024</t>
  </si>
  <si>
    <t>ARMAÇÃO DE PILAR OU VIGA DE ESTRUTURA CONVENCIONAL DE
CONCRETO ARMADO UTILIZANDO AÇO CA-50 DE 16,0 MM - MONTAGEM. AF_06/2022</t>
  </si>
  <si>
    <t>CONCRETAGEM DE ESTRUTURAS DE CONCRETO ARMADO DIVERSAS, FCK = 30 MPA, COM USO DE BOMBA - LANÇAMENTO, ADENSAMENTO E ACABAMENTO (REF: 103672)</t>
  </si>
  <si>
    <t>KG</t>
  </si>
  <si>
    <t>FORMA DE PILAR EM TUBO DE CONCRETO PRÉ-MOLDADO DN 800MM - FORNECIMENTO E INSTALAÇÃO</t>
  </si>
  <si>
    <t>SINAPI 92759</t>
  </si>
  <si>
    <t>ARMAÇÃO DE PILAR OU VIGA DE ESTRUTURA CONVENCIONAL DE
CONCRETO ARMADO UTILIZANDO AÇO CA-60 DE 5,0 MM - MONTAGEM.
AF_06/2022</t>
  </si>
  <si>
    <t>SINAPI 92763</t>
  </si>
  <si>
    <t>ARMAÇÃO DE PILAR OU VIGA DE ESTRUTURA CONVENCIONAL DE
CONCRETO ARMADO UTILIZANDO AÇO CA-50 DE 12,5 MM - MONTAGEM. AF_06/2022</t>
  </si>
  <si>
    <t>SINAPI 92760</t>
  </si>
  <si>
    <t>ARMAÇÃO DE PILAR OU VIGA DE ESTRUTURA CONVENCIONAL DE
CONCRETO ARMADO UTILIZANDO AÇO CA-50 DE 6,3 MM - MONTAGEM.
AF_06/2022</t>
  </si>
  <si>
    <t>UNID</t>
  </si>
  <si>
    <t>5.5</t>
  </si>
  <si>
    <t>SINCRO 3106121</t>
  </si>
  <si>
    <t>COMPOSIÇÃO 3</t>
  </si>
  <si>
    <t>APARELHO DE APOIO DE NEOPRENE FRETADO PARA ESTRUTURAS PRÉ- MOLDADAS, DIMENSÕES DE 200x200x30mm) - FORNECIMENTO E INSTALAÇÃO</t>
  </si>
  <si>
    <t>IÇAMENTO E INSTALAÇÃO DE ESTRUTURA METÁLICA PARA VIGA DE
PONTE, INCLUSIVE MÃO DE OBRA, TRANSPORTE COM GUINDASTE -
INSTALAÇÃO SOBRE NEOPRENE</t>
  </si>
  <si>
    <t>ESTRUTURA METÁLICA SOLDADA COMPLEMENTAR (VIGA SECUNDÁRIA, ENRIJECEDOR E LIGAÇÕES) PARA PONTE - FORNECIMENTO E MONTAGEM</t>
  </si>
  <si>
    <t>ESTRUTURA METÁLICA SOLDADA COMPLEMENTAR (VIGA SECUNDÁRIA, ENRIJECEDOR E LIGAÇÕES) PARA PONTE - CORTE, SOLDA E MONTAGEM COM PERFIL EXISTENTE</t>
  </si>
  <si>
    <t>SINAPI 92768</t>
  </si>
  <si>
    <t>ARMAÇÃO DE LAJE DE ESTRUTURA CONVENCIONAL DE CONCRETO
ARMADO UTILIZANDO AÇO CA-60 DE 5,0 MM - MONTAGEM. AF_06/2022</t>
  </si>
  <si>
    <t>SINAPI 92769</t>
  </si>
  <si>
    <t>SINAPI 92770</t>
  </si>
  <si>
    <t>7.5</t>
  </si>
  <si>
    <t>SINAPI 92771</t>
  </si>
  <si>
    <t>7.6</t>
  </si>
  <si>
    <t>ARMAÇÃO DE LAJE DE ESTRUTURA CONVENCIONAL DE CONCRETO
ARMADO UTILIZANDO AÇO CA-50 DE 10,0 MM - MONTAGEM. AF 06/2022</t>
  </si>
  <si>
    <t>ARMAÇÃO DE LAJE DE ESTRUTURA CONVENCIONAL DE CONCRETO
ARMADO UTILIZANDO AÇO CA-50 DE 8,0 MM - MONTAGEM. AF_06/2022</t>
  </si>
  <si>
    <t>ARMAÇÃO DE LAJE DE ESTRUTURA CONVENCIONAL DE CONCRETO
ARMADO UTILIZANDO AÇO CA-50 DE 6,3 MM - MONTAGEM. AF_06/2022</t>
  </si>
  <si>
    <t>LOCACAO DE CONTAINER 2,30 X 6,00 M, ALT. 2,50 M, PARA ESCRITORIO, SEM DIVISORIAS INTERNAS E SEM SANITARIO (NAO INCLUI MOBILIZACAO/DESMOBILIZACAO)</t>
  </si>
  <si>
    <t>CONTRATAÇÃO DE OBRAS DE CONSTRUÇÃO DE PONTES DE CONCRETO ARMADO E METÁLICO, SITUADAS RESPECTIVAMENTE SOBRE O RIO DO MEIO, NA RUA VALMIR LONGARETE, BAIRRO NOVA ROMA E SOBRE O RIO DO SALTO, NO BAIRRO SANTA BÁRBARA, AMBAS NO MUNICÍPIO DE MORRO GRANDE.</t>
  </si>
  <si>
    <t>CE nº</t>
  </si>
  <si>
    <t>8/2024/PMMG</t>
  </si>
  <si>
    <t>PROJETO 2 - PONTE MG 09 (ITEM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</si>
</sst>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.00_);_(* \(#,##0.00\);_(* &quot;-&quot;??_);_(@_)"/>
    <numFmt numFmtId="166" formatCode="_-&quot;R$&quot;* #,##0.00_-;\-&quot;R$&quot;* #,##0.00_-;_-&quot;R$&quot;* &quot;-&quot;??_-;_-@_-"/>
    <numFmt numFmtId="167" formatCode="_-* #,##0.00_-;\-* #,##0.00_-;_-* \-??_-;_-@_-"/>
    <numFmt numFmtId="168" formatCode="_(* #,##0.00_);_(* \(#,##0.00\);_(* \-??_);_(@_)"/>
    <numFmt numFmtId="169" formatCode="_-&quot;R$ &quot;* #,##0.00_-;&quot;-R$ &quot;* #,##0.00_-;_-&quot;R$ &quot;* \-??_-;_-@_-"/>
  </numFmts>
  <fonts count="4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sz val="16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8"/>
      <color indexed="54"/>
      <name val="Calibri Light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i/>
      <sz val="9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42"/>
      </patternFill>
    </fill>
    <fill>
      <patternFill patternType="solid">
        <fgColor indexed="4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4"/>
        <bgColor indexed="46"/>
      </patternFill>
    </fill>
    <fill>
      <patternFill patternType="solid">
        <fgColor indexed="22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9"/>
        <bgColor indexed="41"/>
      </patternFill>
    </fill>
    <fill>
      <patternFill patternType="solid">
        <fgColor indexed="55"/>
        <bgColor indexed="46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8">
    <xf numFmtId="0" fontId="0" fillId="0" borderId="0"/>
    <xf numFmtId="0" fontId="11" fillId="0" borderId="0"/>
    <xf numFmtId="0" fontId="10" fillId="0" borderId="0"/>
    <xf numFmtId="165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4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3" borderId="0" applyNumberFormat="0" applyBorder="0" applyAlignment="0" applyProtection="0"/>
    <xf numFmtId="0" fontId="25" fillId="12" borderId="9" applyNumberFormat="0" applyAlignment="0" applyProtection="0"/>
    <xf numFmtId="0" fontId="26" fillId="13" borderId="10" applyNumberFormat="0" applyAlignment="0" applyProtection="0"/>
    <xf numFmtId="0" fontId="27" fillId="0" borderId="11" applyNumberFormat="0" applyFill="0" applyAlignment="0" applyProtection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1" borderId="0" applyNumberFormat="0" applyBorder="0" applyAlignment="0" applyProtection="0"/>
    <xf numFmtId="0" fontId="28" fillId="4" borderId="9" applyNumberFormat="0" applyAlignment="0" applyProtection="0"/>
    <xf numFmtId="169" fontId="10" fillId="0" borderId="0" applyFill="0" applyBorder="0" applyAlignment="0" applyProtection="0"/>
    <xf numFmtId="0" fontId="10" fillId="0" borderId="0"/>
    <xf numFmtId="0" fontId="22" fillId="0" borderId="0"/>
    <xf numFmtId="0" fontId="10" fillId="6" borderId="12" applyNumberFormat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0" fontId="29" fillId="12" borderId="13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6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2" fillId="0" borderId="17" applyNumberFormat="0" applyFill="0" applyAlignment="0" applyProtection="0"/>
    <xf numFmtId="168" fontId="10" fillId="0" borderId="0" applyFill="0" applyBorder="0" applyAlignment="0" applyProtection="0"/>
    <xf numFmtId="167" fontId="10" fillId="0" borderId="0" applyFill="0" applyBorder="0" applyAlignment="0" applyProtection="0"/>
    <xf numFmtId="43" fontId="13" fillId="0" borderId="0" applyFont="0" applyFill="0" applyBorder="0" applyAlignment="0" applyProtection="0"/>
  </cellStyleXfs>
  <cellXfs count="194">
    <xf numFmtId="0" fontId="0" fillId="0" borderId="0" xfId="0"/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2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" fontId="17" fillId="17" borderId="1" xfId="7" applyNumberFormat="1" applyFont="1" applyFill="1" applyBorder="1" applyAlignment="1">
      <alignment horizontal="center" vertical="center"/>
    </xf>
    <xf numFmtId="2" fontId="17" fillId="17" borderId="1" xfId="0" applyNumberFormat="1" applyFont="1" applyFill="1" applyBorder="1" applyAlignment="1">
      <alignment horizontal="center" vertical="center"/>
    </xf>
    <xf numFmtId="4" fontId="14" fillId="17" borderId="1" xfId="7" applyNumberFormat="1" applyFont="1" applyFill="1" applyBorder="1" applyAlignment="1">
      <alignment horizontal="center" vertical="center"/>
    </xf>
    <xf numFmtId="2" fontId="14" fillId="17" borderId="1" xfId="0" applyNumberFormat="1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3" fillId="18" borderId="1" xfId="0" applyFont="1" applyFill="1" applyBorder="1" applyAlignment="1">
      <alignment horizontal="right" vertical="center"/>
    </xf>
    <xf numFmtId="0" fontId="12" fillId="0" borderId="24" xfId="41" applyFont="1" applyBorder="1" applyAlignment="1">
      <alignment horizontal="center" vertical="center"/>
    </xf>
    <xf numFmtId="4" fontId="12" fillId="0" borderId="24" xfId="41" applyNumberFormat="1" applyFont="1" applyBorder="1" applyAlignment="1">
      <alignment horizontal="center" vertical="center" wrapText="1"/>
    </xf>
    <xf numFmtId="0" fontId="10" fillId="0" borderId="21" xfId="41" applyBorder="1" applyAlignment="1">
      <alignment horizontal="center" vertical="center"/>
    </xf>
    <xf numFmtId="10" fontId="10" fillId="0" borderId="21" xfId="41" applyNumberFormat="1" applyBorder="1" applyAlignment="1" applyProtection="1">
      <alignment horizontal="center" vertical="center"/>
      <protection locked="0"/>
    </xf>
    <xf numFmtId="10" fontId="10" fillId="0" borderId="21" xfId="41" applyNumberFormat="1" applyBorder="1" applyAlignment="1">
      <alignment horizontal="center" vertical="center"/>
    </xf>
    <xf numFmtId="0" fontId="12" fillId="0" borderId="32" xfId="41" applyFont="1" applyBorder="1" applyAlignment="1">
      <alignment horizontal="center" vertical="center" wrapText="1"/>
    </xf>
    <xf numFmtId="10" fontId="12" fillId="0" borderId="32" xfId="41" applyNumberFormat="1" applyFont="1" applyBorder="1" applyAlignment="1">
      <alignment horizontal="center" vertical="center"/>
    </xf>
    <xf numFmtId="168" fontId="0" fillId="0" borderId="1" xfId="55" applyFont="1" applyFill="1" applyBorder="1" applyAlignment="1" applyProtection="1">
      <alignment vertical="center" shrinkToFi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12" fillId="0" borderId="24" xfId="41" applyFont="1" applyBorder="1" applyAlignment="1">
      <alignment horizontal="center" vertical="center" wrapText="1"/>
    </xf>
    <xf numFmtId="2" fontId="12" fillId="0" borderId="30" xfId="41" applyNumberFormat="1" applyFont="1" applyBorder="1" applyAlignment="1">
      <alignment horizontal="center" vertical="center"/>
    </xf>
    <xf numFmtId="2" fontId="12" fillId="0" borderId="31" xfId="41" applyNumberFormat="1" applyFont="1" applyBorder="1" applyAlignment="1">
      <alignment horizontal="center" vertical="center"/>
    </xf>
    <xf numFmtId="2" fontId="10" fillId="0" borderId="30" xfId="41" applyNumberForma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7" fillId="0" borderId="2" xfId="0" applyFont="1" applyBorder="1" applyAlignment="1">
      <alignment horizontal="right" vertical="center" wrapText="1"/>
    </xf>
    <xf numFmtId="0" fontId="37" fillId="0" borderId="3" xfId="0" applyFont="1" applyBorder="1" applyAlignment="1">
      <alignment horizontal="right" vertical="center" wrapText="1"/>
    </xf>
    <xf numFmtId="0" fontId="37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1" xfId="6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10" fontId="3" fillId="0" borderId="1" xfId="6" applyNumberFormat="1" applyFont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" fontId="10" fillId="0" borderId="2" xfId="0" applyNumberFormat="1" applyFont="1" applyBorder="1" applyAlignment="1">
      <alignment horizontal="left" vertical="center" wrapText="1"/>
    </xf>
    <xf numFmtId="17" fontId="10" fillId="0" borderId="3" xfId="0" applyNumberFormat="1" applyFont="1" applyBorder="1" applyAlignment="1">
      <alignment horizontal="left" vertical="center" wrapText="1"/>
    </xf>
    <xf numFmtId="17" fontId="10" fillId="0" borderId="4" xfId="0" applyNumberFormat="1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left" vertical="center"/>
    </xf>
    <xf numFmtId="4" fontId="10" fillId="0" borderId="3" xfId="0" applyNumberFormat="1" applyFont="1" applyBorder="1" applyAlignment="1">
      <alignment horizontal="left" vertical="center"/>
    </xf>
    <xf numFmtId="4" fontId="10" fillId="0" borderId="4" xfId="0" applyNumberFormat="1" applyFont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10" fontId="4" fillId="0" borderId="3" xfId="0" applyNumberFormat="1" applyFont="1" applyBorder="1" applyAlignment="1">
      <alignment horizontal="left" vertical="center"/>
    </xf>
    <xf numFmtId="10" fontId="4" fillId="0" borderId="4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2" fontId="12" fillId="0" borderId="2" xfId="6" applyNumberFormat="1" applyFont="1" applyBorder="1" applyAlignment="1">
      <alignment horizontal="center" vertical="center"/>
    </xf>
    <xf numFmtId="2" fontId="12" fillId="0" borderId="4" xfId="6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0" fontId="4" fillId="0" borderId="30" xfId="41" applyFont="1" applyBorder="1" applyAlignment="1">
      <alignment horizontal="center" vertical="center" wrapText="1"/>
    </xf>
    <xf numFmtId="0" fontId="4" fillId="0" borderId="21" xfId="4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/>
    </xf>
    <xf numFmtId="0" fontId="3" fillId="0" borderId="31" xfId="41" applyFont="1" applyBorder="1" applyAlignment="1">
      <alignment horizontal="center" vertical="center" wrapText="1"/>
    </xf>
    <xf numFmtId="0" fontId="3" fillId="0" borderId="32" xfId="41" applyFont="1" applyBorder="1" applyAlignment="1">
      <alignment horizontal="center" vertical="center" wrapText="1"/>
    </xf>
    <xf numFmtId="3" fontId="4" fillId="18" borderId="2" xfId="0" applyNumberFormat="1" applyFont="1" applyFill="1" applyBorder="1" applyAlignment="1">
      <alignment horizontal="left" vertical="center"/>
    </xf>
    <xf numFmtId="3" fontId="4" fillId="18" borderId="3" xfId="0" applyNumberFormat="1" applyFont="1" applyFill="1" applyBorder="1" applyAlignment="1">
      <alignment horizontal="left" vertical="center"/>
    </xf>
    <xf numFmtId="3" fontId="4" fillId="18" borderId="4" xfId="0" applyNumberFormat="1" applyFont="1" applyFill="1" applyBorder="1" applyAlignment="1">
      <alignment horizontal="left" vertical="center"/>
    </xf>
    <xf numFmtId="0" fontId="20" fillId="18" borderId="2" xfId="0" applyFont="1" applyFill="1" applyBorder="1" applyAlignment="1">
      <alignment horizontal="center" vertical="center"/>
    </xf>
    <xf numFmtId="0" fontId="20" fillId="18" borderId="3" xfId="0" applyFont="1" applyFill="1" applyBorder="1" applyAlignment="1">
      <alignment horizontal="center" vertical="center"/>
    </xf>
    <xf numFmtId="0" fontId="20" fillId="18" borderId="4" xfId="0" applyFont="1" applyFill="1" applyBorder="1" applyAlignment="1">
      <alignment horizontal="center" vertical="center"/>
    </xf>
    <xf numFmtId="0" fontId="12" fillId="0" borderId="22" xfId="41" applyFont="1" applyBorder="1" applyAlignment="1">
      <alignment horizontal="center" vertical="center"/>
    </xf>
    <xf numFmtId="0" fontId="12" fillId="0" borderId="23" xfId="41" applyFont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left" vertical="center"/>
    </xf>
    <xf numFmtId="0" fontId="4" fillId="18" borderId="3" xfId="0" applyFont="1" applyFill="1" applyBorder="1" applyAlignment="1">
      <alignment horizontal="left" vertical="center"/>
    </xf>
    <xf numFmtId="0" fontId="4" fillId="18" borderId="4" xfId="0" applyFont="1" applyFill="1" applyBorder="1" applyAlignment="1">
      <alignment horizontal="left" vertical="center"/>
    </xf>
    <xf numFmtId="4" fontId="4" fillId="18" borderId="2" xfId="0" applyNumberFormat="1" applyFont="1" applyFill="1" applyBorder="1" applyAlignment="1">
      <alignment horizontal="left" vertical="center"/>
    </xf>
    <xf numFmtId="4" fontId="4" fillId="18" borderId="3" xfId="0" applyNumberFormat="1" applyFont="1" applyFill="1" applyBorder="1" applyAlignment="1">
      <alignment horizontal="left" vertical="center"/>
    </xf>
    <xf numFmtId="4" fontId="4" fillId="18" borderId="4" xfId="0" applyNumberFormat="1" applyFont="1" applyFill="1" applyBorder="1" applyAlignment="1">
      <alignment horizontal="left" vertical="center"/>
    </xf>
    <xf numFmtId="10" fontId="4" fillId="18" borderId="2" xfId="0" applyNumberFormat="1" applyFont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41" applyFont="1" applyBorder="1" applyAlignment="1">
      <alignment horizontal="right" vertical="center" wrapText="1"/>
    </xf>
    <xf numFmtId="0" fontId="4" fillId="0" borderId="1" xfId="41" applyFont="1" applyBorder="1" applyAlignment="1">
      <alignment vertical="center" wrapText="1"/>
    </xf>
    <xf numFmtId="0" fontId="4" fillId="0" borderId="2" xfId="41" applyFont="1" applyBorder="1" applyAlignment="1">
      <alignment vertical="center" wrapText="1"/>
    </xf>
    <xf numFmtId="0" fontId="4" fillId="0" borderId="3" xfId="41" applyFont="1" applyBorder="1" applyAlignment="1">
      <alignment vertical="center" wrapText="1"/>
    </xf>
    <xf numFmtId="0" fontId="4" fillId="0" borderId="4" xfId="41" applyFont="1" applyBorder="1" applyAlignment="1">
      <alignment vertical="center" wrapText="1"/>
    </xf>
    <xf numFmtId="0" fontId="3" fillId="0" borderId="2" xfId="41" applyFont="1" applyBorder="1" applyAlignment="1">
      <alignment horizontal="right" vertical="center" wrapText="1"/>
    </xf>
    <xf numFmtId="0" fontId="3" fillId="0" borderId="3" xfId="41" applyFont="1" applyBorder="1" applyAlignment="1">
      <alignment horizontal="right" vertical="center" wrapText="1"/>
    </xf>
    <xf numFmtId="0" fontId="3" fillId="0" borderId="4" xfId="41" applyFont="1" applyBorder="1" applyAlignment="1">
      <alignment horizontal="right" vertical="center" wrapText="1"/>
    </xf>
    <xf numFmtId="0" fontId="3" fillId="0" borderId="25" xfId="41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/>
    </xf>
    <xf numFmtId="0" fontId="12" fillId="0" borderId="7" xfId="41" applyFont="1" applyBorder="1" applyAlignment="1">
      <alignment horizontal="center" vertical="center"/>
    </xf>
    <xf numFmtId="0" fontId="12" fillId="0" borderId="28" xfId="41" applyFont="1" applyBorder="1" applyAlignment="1">
      <alignment horizontal="center" vertical="center"/>
    </xf>
    <xf numFmtId="0" fontId="12" fillId="0" borderId="33" xfId="41" applyFont="1" applyBorder="1" applyAlignment="1">
      <alignment horizontal="center" vertical="center"/>
    </xf>
    <xf numFmtId="0" fontId="4" fillId="0" borderId="2" xfId="41" applyFont="1" applyBorder="1" applyAlignment="1">
      <alignment horizontal="left" vertical="center" wrapText="1"/>
    </xf>
    <xf numFmtId="0" fontId="4" fillId="0" borderId="3" xfId="41" applyFont="1" applyBorder="1" applyAlignment="1">
      <alignment horizontal="left" vertical="center" wrapText="1"/>
    </xf>
    <xf numFmtId="0" fontId="4" fillId="0" borderId="4" xfId="41" applyFont="1" applyBorder="1" applyAlignment="1">
      <alignment horizontal="left" vertical="center" wrapText="1"/>
    </xf>
    <xf numFmtId="3" fontId="4" fillId="18" borderId="1" xfId="0" applyNumberFormat="1" applyFont="1" applyFill="1" applyBorder="1" applyAlignment="1">
      <alignment horizontal="left" vertical="center"/>
    </xf>
    <xf numFmtId="0" fontId="20" fillId="18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4" fillId="18" borderId="1" xfId="0" applyNumberFormat="1" applyFont="1" applyFill="1" applyBorder="1" applyAlignment="1">
      <alignment horizontal="left" vertical="center"/>
    </xf>
    <xf numFmtId="10" fontId="4" fillId="18" borderId="1" xfId="0" applyNumberFormat="1" applyFont="1" applyFill="1" applyBorder="1" applyAlignment="1">
      <alignment horizontal="left" vertical="center"/>
    </xf>
    <xf numFmtId="0" fontId="4" fillId="18" borderId="1" xfId="0" applyFont="1" applyFill="1" applyBorder="1" applyAlignment="1">
      <alignment horizontal="left" vertical="center"/>
    </xf>
  </cellXfs>
  <cellStyles count="58">
    <cellStyle name="20% - Ênfase1 2" xfId="11" xr:uid="{B63FE022-099D-415C-BAAC-361D20D0D048}"/>
    <cellStyle name="20% - Ênfase2 2" xfId="12" xr:uid="{4C746E80-6E9F-41F9-A1A4-7448694C8212}"/>
    <cellStyle name="20% - Ênfase3 2" xfId="13" xr:uid="{C4C0C09F-87C5-4417-B590-3D75558066FE}"/>
    <cellStyle name="20% - Ênfase4 2" xfId="14" xr:uid="{9F6F7F6E-A69C-4291-8017-4AFD07BFEBF4}"/>
    <cellStyle name="20% - Ênfase5 2" xfId="15" xr:uid="{731FB388-C2B4-4656-813E-C97D94F2B5AE}"/>
    <cellStyle name="20% - Ênfase6 2" xfId="16" xr:uid="{7717672D-73DD-4578-BC93-75550195A91A}"/>
    <cellStyle name="40% - Ênfase1 2" xfId="17" xr:uid="{FA34D332-FF3E-4570-AD29-340DC3836081}"/>
    <cellStyle name="40% - Ênfase2 2" xfId="18" xr:uid="{EDEBCB0C-EE88-4115-BE9C-2789AA64B58A}"/>
    <cellStyle name="40% - Ênfase3 2" xfId="19" xr:uid="{D6CE889E-8610-4813-AD30-FFED17C5FD46}"/>
    <cellStyle name="40% - Ênfase4 2" xfId="20" xr:uid="{040195B0-F7A9-4BF8-89D5-E423EE54CF67}"/>
    <cellStyle name="40% - Ênfase5 2" xfId="21" xr:uid="{72A05CA8-B851-4304-8985-724E837160CA}"/>
    <cellStyle name="40% - Ênfase6 2" xfId="22" xr:uid="{B92720CD-2A3E-4263-BD74-3CDF06209704}"/>
    <cellStyle name="60% - Ênfase1 2" xfId="23" xr:uid="{B24AA380-10A6-4724-A449-E7749B9EF195}"/>
    <cellStyle name="60% - Ênfase2 2" xfId="24" xr:uid="{8FFCE8C2-5E80-484A-9EDF-CD7159FBAB68}"/>
    <cellStyle name="60% - Ênfase3 2" xfId="25" xr:uid="{73681480-D647-4A42-9B68-0EEA71B8BC77}"/>
    <cellStyle name="60% - Ênfase4 2" xfId="26" xr:uid="{73FA5618-8226-4A20-8887-389B91304622}"/>
    <cellStyle name="60% - Ênfase5 2" xfId="27" xr:uid="{B0884702-75A8-4669-A664-F09B147C6340}"/>
    <cellStyle name="60% - Ênfase6 2" xfId="28" xr:uid="{CCF6A31D-2032-415C-A19E-5CB88BC2936A}"/>
    <cellStyle name="Bom 2" xfId="29" xr:uid="{4F65DF26-A04D-4C48-AB3A-904B4DA19F91}"/>
    <cellStyle name="Cálculo 2" xfId="30" xr:uid="{5ECD6896-536E-43E7-8706-7A6ABB7B99C5}"/>
    <cellStyle name="Célula de Verificação 2" xfId="31" xr:uid="{78F06E36-E53F-43AA-B49E-469730F4A61D}"/>
    <cellStyle name="Célula Vinculada 2" xfId="32" xr:uid="{19548B43-9FB9-4DC6-A8E4-EAE9369ECDF1}"/>
    <cellStyle name="Ênfase1 2" xfId="33" xr:uid="{57DD23FF-89AD-451E-9334-A1EF68753A6C}"/>
    <cellStyle name="Ênfase2 2" xfId="34" xr:uid="{B3A52FBB-406D-490C-B279-F0311A97EC99}"/>
    <cellStyle name="Ênfase3 2" xfId="35" xr:uid="{48FF9D18-47CF-4296-81C7-CD173DD65F9F}"/>
    <cellStyle name="Ênfase4 2" xfId="36" xr:uid="{12BB9D35-6A49-417F-8E47-6091721321CD}"/>
    <cellStyle name="Ênfase5 2" xfId="37" xr:uid="{F74E03FC-C4CA-446D-9071-4FA18E0A2873}"/>
    <cellStyle name="Ênfase6 2" xfId="38" xr:uid="{EABABD78-CD46-49AA-8C93-7404AB29B737}"/>
    <cellStyle name="Entrada 2" xfId="39" xr:uid="{907BFE23-8C53-4338-BBE8-9B0C3DC4DAC5}"/>
    <cellStyle name="Hiperlink 2" xfId="9" xr:uid="{53965BFD-9CE8-4AAB-87F5-7A46DFE6EAF4}"/>
    <cellStyle name="Moeda" xfId="7" builtinId="4"/>
    <cellStyle name="Moeda 2" xfId="10" xr:uid="{BB576B58-0345-4A7A-ABE9-4C39AA8BEB1A}"/>
    <cellStyle name="Moeda 3" xfId="40" xr:uid="{258C18A9-6CAC-4459-AA07-426208780FE2}"/>
    <cellStyle name="Normal" xfId="0" builtinId="0"/>
    <cellStyle name="Normal 2" xfId="1" xr:uid="{00000000-0005-0000-0000-000001000000}"/>
    <cellStyle name="Normal 2 2" xfId="41" xr:uid="{9E97B4CA-112E-4F6C-A66D-1DF7AB3E78AD}"/>
    <cellStyle name="Normal 3" xfId="8" xr:uid="{1389C250-FEE6-4345-9F92-EC8D8CD23449}"/>
    <cellStyle name="Normal 3 2" xfId="42" xr:uid="{33C7A154-111D-4915-9300-888F9B8B5E32}"/>
    <cellStyle name="Normal 4" xfId="2" xr:uid="{00000000-0005-0000-0000-000003000000}"/>
    <cellStyle name="Normal 4 2_SIGEO Ver_2013A" xfId="5" xr:uid="{00000000-0005-0000-0000-000004000000}"/>
    <cellStyle name="Nota 2" xfId="43" xr:uid="{F634C709-FC6E-43B7-A99E-51B47F08877D}"/>
    <cellStyle name="Porcentagem" xfId="6" builtinId="5"/>
    <cellStyle name="Porcentagem 2" xfId="4" xr:uid="{00000000-0005-0000-0000-000009000000}"/>
    <cellStyle name="Porcentagem 2 2" xfId="45" xr:uid="{659C3EDF-576F-4DC8-BF33-263A93A65D79}"/>
    <cellStyle name="Porcentagem 3" xfId="44" xr:uid="{D10C998D-D54B-43D0-91D8-0EDBF79420EA}"/>
    <cellStyle name="Saída 2" xfId="46" xr:uid="{9830EDB8-D2A1-4B39-86AF-6522168D7287}"/>
    <cellStyle name="Texto de Aviso 2" xfId="47" xr:uid="{3C264C9E-6FF7-4497-9A9D-C0830102CF58}"/>
    <cellStyle name="Texto Explicativo 2" xfId="48" xr:uid="{87426F85-626C-4910-B306-E2AC7DFCE9C3}"/>
    <cellStyle name="Título 1 2" xfId="49" xr:uid="{3E759BB4-86D1-4740-9AC0-EA402E6CC50B}"/>
    <cellStyle name="Título 2 2" xfId="50" xr:uid="{3015F956-F65C-4AF6-B029-01BE7E5D348B}"/>
    <cellStyle name="Título 3 2" xfId="51" xr:uid="{3E5746E2-C2CB-408B-92EB-F5A0F2075D61}"/>
    <cellStyle name="Título 4 2" xfId="52" xr:uid="{8376E8BC-F06C-4A16-98A5-104A0E49EBEC}"/>
    <cellStyle name="Título 5" xfId="53" xr:uid="{82A3E16C-0445-40F8-B4D5-E4C5909061C7}"/>
    <cellStyle name="Total 2" xfId="54" xr:uid="{19FD82CE-CD40-4032-AD5C-7B12BDF3F039}"/>
    <cellStyle name="Vírgula 2" xfId="56" xr:uid="{02457207-E04A-44D4-BFCA-541CB5E6A2AE}"/>
    <cellStyle name="Vírgula 2 2" xfId="3" xr:uid="{00000000-0005-0000-0000-00000A000000}"/>
    <cellStyle name="Vírgula 3" xfId="55" xr:uid="{7AA12E1A-5CF8-4DAD-93CB-DEA8DA4AB97C}"/>
    <cellStyle name="Vírgula 5 3" xfId="57" xr:uid="{4FE1C497-C589-49F9-AE0F-063FC3EA5219}"/>
  </cellStyles>
  <dxfs count="7">
    <dxf>
      <font>
        <b/>
        <i val="0"/>
        <condense val="0"/>
        <extend val="0"/>
      </font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20</xdr:row>
      <xdr:rowOff>9526</xdr:rowOff>
    </xdr:from>
    <xdr:to>
      <xdr:col>9</xdr:col>
      <xdr:colOff>714376</xdr:colOff>
      <xdr:row>23</xdr:row>
      <xdr:rowOff>57286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3E72110-C12C-42A4-8AD4-4C3DC5448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3506" y="8879206"/>
          <a:ext cx="4312920" cy="59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7"/>
  <sheetViews>
    <sheetView tabSelected="1" zoomScaleNormal="100" zoomScaleSheetLayoutView="100" workbookViewId="0">
      <pane ySplit="12" topLeftCell="A13" activePane="bottomLeft" state="frozen"/>
      <selection pane="bottomLeft" activeCell="F16" sqref="F16"/>
    </sheetView>
  </sheetViews>
  <sheetFormatPr defaultColWidth="9.140625" defaultRowHeight="15" x14ac:dyDescent="0.25"/>
  <cols>
    <col min="1" max="1" width="15.5703125" style="7" customWidth="1"/>
    <col min="2" max="2" width="16.42578125" style="7" bestFit="1" customWidth="1"/>
    <col min="3" max="3" width="58" style="7" customWidth="1"/>
    <col min="4" max="4" width="8" style="7" customWidth="1"/>
    <col min="5" max="5" width="10" style="7" customWidth="1"/>
    <col min="6" max="6" width="19.140625" style="7" customWidth="1"/>
    <col min="7" max="7" width="18.140625" style="7" customWidth="1"/>
    <col min="8" max="8" width="13" style="15" customWidth="1"/>
    <col min="9" max="9" width="10.7109375" style="8" customWidth="1"/>
    <col min="10" max="10" width="11.28515625" style="3" customWidth="1"/>
    <col min="11" max="11" width="11.42578125" style="4" customWidth="1"/>
    <col min="12" max="16384" width="9.140625" style="7"/>
  </cols>
  <sheetData>
    <row r="1" spans="1:11" ht="23.25" x14ac:dyDescent="0.25">
      <c r="A1" s="73" t="s">
        <v>5</v>
      </c>
      <c r="B1" s="73"/>
      <c r="C1" s="73"/>
      <c r="D1" s="73"/>
      <c r="E1" s="73"/>
      <c r="F1" s="73"/>
      <c r="G1" s="73"/>
      <c r="H1" s="73"/>
      <c r="I1" s="5"/>
      <c r="J1" s="5"/>
      <c r="K1" s="5"/>
    </row>
    <row r="2" spans="1:11" ht="23.25" x14ac:dyDescent="0.25">
      <c r="A2" s="73"/>
      <c r="B2" s="73"/>
      <c r="C2" s="73"/>
      <c r="D2" s="73"/>
      <c r="E2" s="73"/>
      <c r="F2" s="73"/>
      <c r="G2" s="73"/>
      <c r="H2" s="73"/>
      <c r="I2" s="5"/>
      <c r="J2" s="5"/>
      <c r="K2" s="5"/>
    </row>
    <row r="3" spans="1:11" ht="30" customHeight="1" x14ac:dyDescent="0.25">
      <c r="A3" s="13" t="s">
        <v>6</v>
      </c>
      <c r="B3" s="70" t="s">
        <v>193</v>
      </c>
      <c r="C3" s="71"/>
      <c r="D3" s="71"/>
      <c r="E3" s="71"/>
      <c r="F3" s="71"/>
      <c r="G3" s="71"/>
      <c r="H3" s="72"/>
      <c r="I3" s="5"/>
      <c r="J3" s="5"/>
      <c r="K3" s="5"/>
    </row>
    <row r="4" spans="1:11" ht="30" customHeight="1" x14ac:dyDescent="0.25">
      <c r="A4" s="13" t="s">
        <v>194</v>
      </c>
      <c r="B4" s="70" t="s">
        <v>195</v>
      </c>
      <c r="C4" s="71"/>
      <c r="D4" s="71"/>
      <c r="E4" s="71"/>
      <c r="F4" s="71"/>
      <c r="G4" s="71"/>
      <c r="H4" s="72"/>
      <c r="I4" s="5"/>
      <c r="J4" s="5"/>
      <c r="K4" s="5"/>
    </row>
    <row r="5" spans="1:11" ht="30" customHeight="1" x14ac:dyDescent="0.25">
      <c r="A5" s="13" t="s">
        <v>7</v>
      </c>
      <c r="B5" s="76">
        <f>G67</f>
        <v>0</v>
      </c>
      <c r="C5" s="76"/>
      <c r="D5" s="76"/>
      <c r="E5" s="76"/>
      <c r="F5" s="76"/>
      <c r="G5" s="76"/>
      <c r="H5" s="76"/>
      <c r="I5" s="5"/>
      <c r="J5" s="5"/>
      <c r="K5" s="5"/>
    </row>
    <row r="6" spans="1:11" ht="30" customHeight="1" x14ac:dyDescent="0.25">
      <c r="A6" s="13" t="s">
        <v>8</v>
      </c>
      <c r="B6" s="77">
        <f>BDI!K18</f>
        <v>0</v>
      </c>
      <c r="C6" s="77"/>
      <c r="D6" s="77"/>
      <c r="E6" s="77"/>
      <c r="F6" s="77"/>
      <c r="G6" s="77"/>
      <c r="H6" s="77"/>
      <c r="I6" s="6"/>
      <c r="J6" s="6"/>
      <c r="K6" s="6"/>
    </row>
    <row r="7" spans="1:11" ht="30" customHeight="1" x14ac:dyDescent="0.25">
      <c r="A7" s="13" t="s">
        <v>44</v>
      </c>
      <c r="B7" s="64"/>
      <c r="C7" s="64"/>
      <c r="D7" s="64"/>
      <c r="E7" s="64"/>
      <c r="F7" s="64"/>
      <c r="G7" s="64"/>
      <c r="H7" s="64"/>
      <c r="I7" s="6"/>
      <c r="J7" s="6"/>
      <c r="K7" s="6"/>
    </row>
    <row r="8" spans="1:11" ht="30" customHeight="1" x14ac:dyDescent="0.25">
      <c r="A8" s="13" t="s">
        <v>45</v>
      </c>
      <c r="B8" s="64"/>
      <c r="C8" s="64"/>
      <c r="D8" s="64"/>
      <c r="E8" s="64"/>
      <c r="F8" s="64"/>
      <c r="G8" s="64"/>
      <c r="H8" s="64"/>
      <c r="I8" s="6"/>
      <c r="J8" s="6"/>
      <c r="K8" s="6"/>
    </row>
    <row r="9" spans="1:11" ht="19.899999999999999" customHeight="1" x14ac:dyDescent="0.25">
      <c r="A9" s="66"/>
      <c r="B9" s="66"/>
      <c r="C9" s="66"/>
      <c r="D9" s="66"/>
      <c r="E9" s="66"/>
      <c r="F9" s="66"/>
      <c r="G9" s="66"/>
      <c r="H9" s="66"/>
      <c r="I9" s="6"/>
      <c r="J9" s="6"/>
      <c r="K9" s="6"/>
    </row>
    <row r="10" spans="1:11" ht="30" customHeight="1" x14ac:dyDescent="0.25">
      <c r="A10" s="67" t="s">
        <v>196</v>
      </c>
      <c r="B10" s="67"/>
      <c r="C10" s="67"/>
      <c r="D10" s="67"/>
      <c r="E10" s="67"/>
      <c r="F10" s="67"/>
      <c r="G10" s="67"/>
      <c r="H10" s="68"/>
      <c r="I10" s="6"/>
      <c r="J10" s="6"/>
      <c r="K10" s="6"/>
    </row>
    <row r="11" spans="1:11" x14ac:dyDescent="0.25">
      <c r="A11" s="75" t="s">
        <v>3</v>
      </c>
      <c r="B11" s="75" t="s">
        <v>4</v>
      </c>
      <c r="C11" s="75" t="s">
        <v>9</v>
      </c>
      <c r="D11" s="75" t="s">
        <v>0</v>
      </c>
      <c r="E11" s="75" t="s">
        <v>1</v>
      </c>
      <c r="F11" s="78" t="s">
        <v>10</v>
      </c>
      <c r="G11" s="74" t="s">
        <v>11</v>
      </c>
      <c r="H11" s="75" t="s">
        <v>27</v>
      </c>
      <c r="I11" s="7"/>
      <c r="J11" s="7"/>
      <c r="K11" s="7"/>
    </row>
    <row r="12" spans="1:11" x14ac:dyDescent="0.25">
      <c r="A12" s="75"/>
      <c r="B12" s="75"/>
      <c r="C12" s="75"/>
      <c r="D12" s="75"/>
      <c r="E12" s="75"/>
      <c r="F12" s="78"/>
      <c r="G12" s="74"/>
      <c r="H12" s="75"/>
      <c r="I12" s="7"/>
      <c r="J12" s="7"/>
      <c r="K12" s="7"/>
    </row>
    <row r="13" spans="1:11" ht="15" customHeight="1" x14ac:dyDescent="0.25">
      <c r="A13" s="65"/>
      <c r="B13" s="65"/>
      <c r="C13" s="65"/>
      <c r="D13" s="65"/>
      <c r="E13" s="65"/>
      <c r="F13" s="65"/>
      <c r="G13" s="65"/>
      <c r="H13" s="65"/>
      <c r="I13" s="7"/>
      <c r="J13" s="7"/>
      <c r="K13" s="7"/>
    </row>
    <row r="14" spans="1:11" ht="19.899999999999999" customHeight="1" x14ac:dyDescent="0.25">
      <c r="A14" s="22">
        <v>1</v>
      </c>
      <c r="B14" s="61" t="s">
        <v>76</v>
      </c>
      <c r="C14" s="62"/>
      <c r="D14" s="62"/>
      <c r="E14" s="62"/>
      <c r="F14" s="62"/>
      <c r="G14" s="62"/>
      <c r="H14" s="63"/>
      <c r="I14" s="7"/>
      <c r="J14" s="7"/>
      <c r="K14" s="7"/>
    </row>
    <row r="15" spans="1:11" ht="34.9" customHeight="1" x14ac:dyDescent="0.25">
      <c r="A15" s="10" t="s">
        <v>2</v>
      </c>
      <c r="B15" s="10" t="s">
        <v>61</v>
      </c>
      <c r="C15" s="41" t="s">
        <v>108</v>
      </c>
      <c r="D15" s="9" t="s">
        <v>87</v>
      </c>
      <c r="E15" s="40">
        <v>2.5</v>
      </c>
      <c r="F15" s="2"/>
      <c r="G15" s="1">
        <f t="shared" ref="G15:G17" si="0">ROUND((E15*F15),2)</f>
        <v>0</v>
      </c>
      <c r="H15" s="23" t="e">
        <f t="shared" ref="H15:H21" si="1">G15*100/$G$67</f>
        <v>#DIV/0!</v>
      </c>
      <c r="I15" s="7"/>
      <c r="J15" s="7"/>
      <c r="K15" s="7"/>
    </row>
    <row r="16" spans="1:11" ht="34.9" customHeight="1" x14ac:dyDescent="0.25">
      <c r="A16" s="10" t="s">
        <v>77</v>
      </c>
      <c r="B16" s="10" t="s">
        <v>81</v>
      </c>
      <c r="C16" s="41" t="s">
        <v>192</v>
      </c>
      <c r="D16" s="9" t="s">
        <v>88</v>
      </c>
      <c r="E16" s="40">
        <v>3</v>
      </c>
      <c r="F16" s="2"/>
      <c r="G16" s="1">
        <f t="shared" si="0"/>
        <v>0</v>
      </c>
      <c r="H16" s="23" t="e">
        <f t="shared" si="1"/>
        <v>#DIV/0!</v>
      </c>
      <c r="I16" s="7"/>
      <c r="J16" s="7"/>
      <c r="K16" s="7"/>
    </row>
    <row r="17" spans="1:11" ht="34.9" customHeight="1" x14ac:dyDescent="0.25">
      <c r="A17" s="10" t="s">
        <v>78</v>
      </c>
      <c r="B17" s="10" t="s">
        <v>82</v>
      </c>
      <c r="C17" s="41" t="s">
        <v>86</v>
      </c>
      <c r="D17" s="9" t="s">
        <v>66</v>
      </c>
      <c r="E17" s="40">
        <v>224</v>
      </c>
      <c r="F17" s="2"/>
      <c r="G17" s="1">
        <f t="shared" si="0"/>
        <v>0</v>
      </c>
      <c r="H17" s="23" t="e">
        <f t="shared" si="1"/>
        <v>#DIV/0!</v>
      </c>
      <c r="I17" s="7"/>
      <c r="J17" s="7"/>
      <c r="K17" s="7"/>
    </row>
    <row r="18" spans="1:11" ht="34.9" customHeight="1" x14ac:dyDescent="0.25">
      <c r="A18" s="10" t="s">
        <v>79</v>
      </c>
      <c r="B18" s="10" t="s">
        <v>83</v>
      </c>
      <c r="C18" s="11" t="s">
        <v>109</v>
      </c>
      <c r="D18" s="9" t="s">
        <v>89</v>
      </c>
      <c r="E18" s="40">
        <v>90</v>
      </c>
      <c r="F18" s="2"/>
      <c r="G18" s="1">
        <f>ROUND((E18*F18),2)</f>
        <v>0</v>
      </c>
      <c r="H18" s="23" t="e">
        <f t="shared" si="1"/>
        <v>#DIV/0!</v>
      </c>
      <c r="I18" s="7"/>
      <c r="J18" s="7"/>
      <c r="K18" s="7"/>
    </row>
    <row r="19" spans="1:11" ht="34.9" customHeight="1" x14ac:dyDescent="0.25">
      <c r="A19" s="10" t="s">
        <v>80</v>
      </c>
      <c r="B19" s="10" t="s">
        <v>84</v>
      </c>
      <c r="C19" s="11" t="s">
        <v>110</v>
      </c>
      <c r="D19" s="9" t="s">
        <v>90</v>
      </c>
      <c r="E19" s="40">
        <v>16</v>
      </c>
      <c r="F19" s="2"/>
      <c r="G19" s="1">
        <f>ROUND((E19*F19),2)</f>
        <v>0</v>
      </c>
      <c r="H19" s="23" t="e">
        <f t="shared" si="1"/>
        <v>#DIV/0!</v>
      </c>
      <c r="I19" s="7"/>
      <c r="J19" s="7"/>
      <c r="K19" s="7"/>
    </row>
    <row r="20" spans="1:11" ht="34.9" customHeight="1" x14ac:dyDescent="0.25">
      <c r="A20" s="10" t="s">
        <v>112</v>
      </c>
      <c r="B20" s="10" t="s">
        <v>85</v>
      </c>
      <c r="C20" s="11" t="s">
        <v>111</v>
      </c>
      <c r="D20" s="9" t="s">
        <v>90</v>
      </c>
      <c r="E20" s="40">
        <v>32</v>
      </c>
      <c r="F20" s="2"/>
      <c r="G20" s="1">
        <f>ROUND((E20*F20),2)</f>
        <v>0</v>
      </c>
      <c r="H20" s="23" t="e">
        <f t="shared" si="1"/>
        <v>#DIV/0!</v>
      </c>
      <c r="I20" s="7"/>
      <c r="J20" s="7"/>
      <c r="K20" s="7"/>
    </row>
    <row r="21" spans="1:11" ht="30" customHeight="1" x14ac:dyDescent="0.25">
      <c r="A21" s="51" t="s">
        <v>12</v>
      </c>
      <c r="B21" s="52"/>
      <c r="C21" s="52"/>
      <c r="D21" s="52"/>
      <c r="E21" s="52"/>
      <c r="F21" s="53"/>
      <c r="G21" s="24">
        <f>SUM(G15:G20)</f>
        <v>0</v>
      </c>
      <c r="H21" s="25" t="e">
        <f t="shared" si="1"/>
        <v>#DIV/0!</v>
      </c>
      <c r="I21" s="14"/>
      <c r="J21" s="7"/>
      <c r="K21" s="7"/>
    </row>
    <row r="22" spans="1:11" ht="19.899999999999999" customHeight="1" x14ac:dyDescent="0.25">
      <c r="A22" s="22">
        <v>2</v>
      </c>
      <c r="B22" s="61" t="s">
        <v>147</v>
      </c>
      <c r="C22" s="62"/>
      <c r="D22" s="62"/>
      <c r="E22" s="62"/>
      <c r="F22" s="62"/>
      <c r="G22" s="62"/>
      <c r="H22" s="63"/>
    </row>
    <row r="23" spans="1:11" ht="34.5" customHeight="1" x14ac:dyDescent="0.25">
      <c r="A23" s="10" t="s">
        <v>13</v>
      </c>
      <c r="B23" s="10" t="s">
        <v>148</v>
      </c>
      <c r="C23" s="42" t="s">
        <v>150</v>
      </c>
      <c r="D23" s="9" t="s">
        <v>152</v>
      </c>
      <c r="E23" s="1">
        <v>162</v>
      </c>
      <c r="F23" s="2"/>
      <c r="G23" s="1">
        <f t="shared" ref="G23" si="2">ROUND((E23*F23),2)</f>
        <v>0</v>
      </c>
      <c r="H23" s="23" t="e">
        <f>G23*100/$G$67</f>
        <v>#DIV/0!</v>
      </c>
    </row>
    <row r="24" spans="1:11" ht="34.5" customHeight="1" x14ac:dyDescent="0.25">
      <c r="A24" s="10" t="s">
        <v>43</v>
      </c>
      <c r="B24" s="10" t="s">
        <v>149</v>
      </c>
      <c r="C24" s="42" t="s">
        <v>151</v>
      </c>
      <c r="D24" s="9" t="s">
        <v>152</v>
      </c>
      <c r="E24" s="1">
        <v>129.6</v>
      </c>
      <c r="F24" s="2"/>
      <c r="G24" s="1">
        <f>ROUND((E24*F24),2)</f>
        <v>0</v>
      </c>
      <c r="H24" s="23" t="e">
        <f>G24*100/$G$67</f>
        <v>#DIV/0!</v>
      </c>
    </row>
    <row r="25" spans="1:11" ht="30" customHeight="1" x14ac:dyDescent="0.25">
      <c r="A25" s="51" t="s">
        <v>12</v>
      </c>
      <c r="B25" s="52"/>
      <c r="C25" s="52"/>
      <c r="D25" s="52"/>
      <c r="E25" s="52"/>
      <c r="F25" s="53"/>
      <c r="G25" s="24">
        <f>SUM(G23:G24)</f>
        <v>0</v>
      </c>
      <c r="H25" s="25" t="e">
        <f>G25*100/$G$67</f>
        <v>#DIV/0!</v>
      </c>
      <c r="I25" s="14"/>
      <c r="J25" s="7"/>
      <c r="K25" s="7"/>
    </row>
    <row r="26" spans="1:11" ht="19.899999999999999" customHeight="1" x14ac:dyDescent="0.25">
      <c r="A26" s="22">
        <v>3</v>
      </c>
      <c r="B26" s="61" t="s">
        <v>91</v>
      </c>
      <c r="C26" s="62"/>
      <c r="D26" s="62"/>
      <c r="E26" s="62"/>
      <c r="F26" s="62"/>
      <c r="G26" s="62"/>
      <c r="H26" s="63"/>
    </row>
    <row r="27" spans="1:11" ht="45" customHeight="1" x14ac:dyDescent="0.25">
      <c r="A27" s="10" t="s">
        <v>28</v>
      </c>
      <c r="B27" s="10" t="s">
        <v>156</v>
      </c>
      <c r="C27" s="42" t="s">
        <v>161</v>
      </c>
      <c r="D27" s="9" t="s">
        <v>46</v>
      </c>
      <c r="E27" s="1">
        <v>2.7</v>
      </c>
      <c r="F27" s="2"/>
      <c r="G27" s="1">
        <f t="shared" ref="G27:G33" si="3">ROUND((E27*F27),2)</f>
        <v>0</v>
      </c>
      <c r="H27" s="23" t="e">
        <f t="shared" ref="H27:H34" si="4">G27*100/$G$67</f>
        <v>#DIV/0!</v>
      </c>
    </row>
    <row r="28" spans="1:11" ht="45" customHeight="1" x14ac:dyDescent="0.25">
      <c r="A28" s="10" t="s">
        <v>65</v>
      </c>
      <c r="B28" s="10" t="s">
        <v>157</v>
      </c>
      <c r="C28" s="42" t="s">
        <v>162</v>
      </c>
      <c r="D28" s="9" t="s">
        <v>64</v>
      </c>
      <c r="E28" s="1">
        <v>7.2</v>
      </c>
      <c r="F28" s="2"/>
      <c r="G28" s="1">
        <f t="shared" si="3"/>
        <v>0</v>
      </c>
      <c r="H28" s="23" t="e">
        <f t="shared" si="4"/>
        <v>#DIV/0!</v>
      </c>
    </row>
    <row r="29" spans="1:11" ht="45" customHeight="1" x14ac:dyDescent="0.25">
      <c r="A29" s="10" t="s">
        <v>97</v>
      </c>
      <c r="B29" s="10" t="s">
        <v>92</v>
      </c>
      <c r="C29" s="42" t="s">
        <v>94</v>
      </c>
      <c r="D29" s="9" t="s">
        <v>46</v>
      </c>
      <c r="E29" s="1">
        <v>0.9</v>
      </c>
      <c r="F29" s="2"/>
      <c r="G29" s="1">
        <f t="shared" ref="G29" si="5">ROUND((E29*F29),2)</f>
        <v>0</v>
      </c>
      <c r="H29" s="23" t="e">
        <f t="shared" si="4"/>
        <v>#DIV/0!</v>
      </c>
    </row>
    <row r="30" spans="1:11" ht="45" customHeight="1" x14ac:dyDescent="0.25">
      <c r="A30" s="10" t="s">
        <v>98</v>
      </c>
      <c r="B30" s="10" t="s">
        <v>158</v>
      </c>
      <c r="C30" s="42" t="s">
        <v>163</v>
      </c>
      <c r="D30" s="9" t="s">
        <v>166</v>
      </c>
      <c r="E30" s="1">
        <v>389.7</v>
      </c>
      <c r="F30" s="2"/>
      <c r="G30" s="1">
        <f t="shared" ref="G30" si="6">ROUND((E30*F30),2)</f>
        <v>0</v>
      </c>
      <c r="H30" s="23" t="e">
        <f t="shared" si="4"/>
        <v>#DIV/0!</v>
      </c>
    </row>
    <row r="31" spans="1:11" ht="45" customHeight="1" x14ac:dyDescent="0.25">
      <c r="A31" s="10" t="s">
        <v>153</v>
      </c>
      <c r="B31" s="10" t="s">
        <v>159</v>
      </c>
      <c r="C31" s="42" t="s">
        <v>164</v>
      </c>
      <c r="D31" s="9" t="s">
        <v>166</v>
      </c>
      <c r="E31" s="1">
        <v>95.2</v>
      </c>
      <c r="F31" s="2"/>
      <c r="G31" s="1">
        <f t="shared" ref="G31:G32" si="7">ROUND((E31*F31),2)</f>
        <v>0</v>
      </c>
      <c r="H31" s="23" t="e">
        <f t="shared" si="4"/>
        <v>#DIV/0!</v>
      </c>
    </row>
    <row r="32" spans="1:11" ht="45" customHeight="1" x14ac:dyDescent="0.25">
      <c r="A32" s="10" t="s">
        <v>154</v>
      </c>
      <c r="B32" s="10" t="s">
        <v>160</v>
      </c>
      <c r="C32" s="42" t="s">
        <v>165</v>
      </c>
      <c r="D32" s="9" t="s">
        <v>46</v>
      </c>
      <c r="E32" s="1">
        <v>2.72</v>
      </c>
      <c r="F32" s="2"/>
      <c r="G32" s="1">
        <f t="shared" si="7"/>
        <v>0</v>
      </c>
      <c r="H32" s="23" t="e">
        <f t="shared" si="4"/>
        <v>#DIV/0!</v>
      </c>
    </row>
    <row r="33" spans="1:8" ht="45" customHeight="1" x14ac:dyDescent="0.25">
      <c r="A33" s="10" t="s">
        <v>155</v>
      </c>
      <c r="B33" s="10" t="s">
        <v>93</v>
      </c>
      <c r="C33" s="42" t="s">
        <v>95</v>
      </c>
      <c r="D33" s="9" t="s">
        <v>90</v>
      </c>
      <c r="E33" s="1">
        <v>40</v>
      </c>
      <c r="F33" s="2"/>
      <c r="G33" s="1">
        <f t="shared" si="3"/>
        <v>0</v>
      </c>
      <c r="H33" s="23" t="e">
        <f t="shared" si="4"/>
        <v>#DIV/0!</v>
      </c>
    </row>
    <row r="34" spans="1:8" ht="30" customHeight="1" x14ac:dyDescent="0.25">
      <c r="A34" s="51" t="s">
        <v>12</v>
      </c>
      <c r="B34" s="52"/>
      <c r="C34" s="52"/>
      <c r="D34" s="52"/>
      <c r="E34" s="52"/>
      <c r="F34" s="53"/>
      <c r="G34" s="24">
        <f>SUM(G27:G33)</f>
        <v>0</v>
      </c>
      <c r="H34" s="25" t="e">
        <f t="shared" si="4"/>
        <v>#DIV/0!</v>
      </c>
    </row>
    <row r="35" spans="1:8" ht="15" customHeight="1" x14ac:dyDescent="0.25">
      <c r="A35" s="57"/>
      <c r="B35" s="57"/>
      <c r="C35" s="57"/>
      <c r="D35" s="57"/>
      <c r="E35" s="57"/>
      <c r="F35" s="57"/>
      <c r="G35" s="57"/>
      <c r="H35" s="57"/>
    </row>
    <row r="36" spans="1:8" ht="19.899999999999999" customHeight="1" x14ac:dyDescent="0.25">
      <c r="A36" s="22">
        <v>4</v>
      </c>
      <c r="B36" s="61" t="s">
        <v>96</v>
      </c>
      <c r="C36" s="62"/>
      <c r="D36" s="62"/>
      <c r="E36" s="62"/>
      <c r="F36" s="62"/>
      <c r="G36" s="62"/>
      <c r="H36" s="63"/>
    </row>
    <row r="37" spans="1:8" ht="34.9" customHeight="1" x14ac:dyDescent="0.25">
      <c r="A37" s="10" t="s">
        <v>14</v>
      </c>
      <c r="B37" s="10" t="s">
        <v>99</v>
      </c>
      <c r="C37" s="11" t="s">
        <v>167</v>
      </c>
      <c r="D37" s="9" t="s">
        <v>174</v>
      </c>
      <c r="E37" s="1">
        <v>16</v>
      </c>
      <c r="F37" s="40"/>
      <c r="G37" s="1">
        <f>ROUND((E37*F37),2)</f>
        <v>0</v>
      </c>
      <c r="H37" s="23" t="e">
        <f>G37*100/$G$67</f>
        <v>#DIV/0!</v>
      </c>
    </row>
    <row r="38" spans="1:8" ht="34.9" customHeight="1" x14ac:dyDescent="0.25">
      <c r="A38" s="10" t="s">
        <v>16</v>
      </c>
      <c r="B38" s="10" t="s">
        <v>172</v>
      </c>
      <c r="C38" s="11" t="s">
        <v>173</v>
      </c>
      <c r="D38" s="9" t="s">
        <v>166</v>
      </c>
      <c r="E38" s="1">
        <v>54.9</v>
      </c>
      <c r="F38" s="40"/>
      <c r="G38" s="1">
        <f>ROUND((E38*F38),2)</f>
        <v>0</v>
      </c>
      <c r="H38" s="23" t="e">
        <f>G38*100/$G$67</f>
        <v>#DIV/0!</v>
      </c>
    </row>
    <row r="39" spans="1:8" ht="34.9" customHeight="1" x14ac:dyDescent="0.25">
      <c r="A39" s="10" t="s">
        <v>17</v>
      </c>
      <c r="B39" s="10" t="s">
        <v>159</v>
      </c>
      <c r="C39" s="11" t="s">
        <v>164</v>
      </c>
      <c r="D39" s="9" t="s">
        <v>166</v>
      </c>
      <c r="E39" s="1">
        <v>325.8</v>
      </c>
      <c r="F39" s="40"/>
      <c r="G39" s="1">
        <f>ROUND((E39*F39),2)</f>
        <v>0</v>
      </c>
      <c r="H39" s="23" t="e">
        <f>G39*100/$G$67</f>
        <v>#DIV/0!</v>
      </c>
    </row>
    <row r="40" spans="1:8" ht="34.9" customHeight="1" x14ac:dyDescent="0.25">
      <c r="A40" s="10" t="s">
        <v>25</v>
      </c>
      <c r="B40" s="10" t="s">
        <v>160</v>
      </c>
      <c r="C40" s="11" t="s">
        <v>165</v>
      </c>
      <c r="D40" s="9" t="s">
        <v>46</v>
      </c>
      <c r="E40" s="1">
        <v>7.81</v>
      </c>
      <c r="F40" s="40"/>
      <c r="G40" s="1">
        <f>ROUND((E40*F40),2)</f>
        <v>0</v>
      </c>
      <c r="H40" s="23" t="e">
        <f>G40*100/$G$67</f>
        <v>#DIV/0!</v>
      </c>
    </row>
    <row r="41" spans="1:8" ht="30" customHeight="1" x14ac:dyDescent="0.25">
      <c r="A41" s="51" t="s">
        <v>12</v>
      </c>
      <c r="B41" s="52"/>
      <c r="C41" s="52"/>
      <c r="D41" s="52"/>
      <c r="E41" s="52"/>
      <c r="F41" s="53"/>
      <c r="G41" s="24">
        <f>SUM(G37:G40)</f>
        <v>0</v>
      </c>
      <c r="H41" s="25" t="e">
        <f>G41*100/$G$67</f>
        <v>#DIV/0!</v>
      </c>
    </row>
    <row r="42" spans="1:8" ht="15" customHeight="1" x14ac:dyDescent="0.25">
      <c r="A42" s="54"/>
      <c r="B42" s="55"/>
      <c r="C42" s="55"/>
      <c r="D42" s="55"/>
      <c r="E42" s="55"/>
      <c r="F42" s="55"/>
      <c r="G42" s="55"/>
      <c r="H42" s="56"/>
    </row>
    <row r="43" spans="1:8" ht="19.899999999999999" customHeight="1" x14ac:dyDescent="0.25">
      <c r="A43" s="22">
        <v>5</v>
      </c>
      <c r="B43" s="58" t="s">
        <v>100</v>
      </c>
      <c r="C43" s="59"/>
      <c r="D43" s="59"/>
      <c r="E43" s="59"/>
      <c r="F43" s="59"/>
      <c r="G43" s="59"/>
      <c r="H43" s="60"/>
    </row>
    <row r="44" spans="1:8" ht="34.9" customHeight="1" x14ac:dyDescent="0.25">
      <c r="A44" s="10" t="s">
        <v>15</v>
      </c>
      <c r="B44" s="10" t="s">
        <v>176</v>
      </c>
      <c r="C44" s="11" t="s">
        <v>162</v>
      </c>
      <c r="D44" s="9" t="s">
        <v>64</v>
      </c>
      <c r="E44" s="1">
        <v>18.440000000000001</v>
      </c>
      <c r="F44" s="2"/>
      <c r="G44" s="1">
        <f t="shared" ref="G44:G48" si="8">ROUND((E44*F44),2)</f>
        <v>0</v>
      </c>
      <c r="H44" s="23" t="e">
        <f t="shared" ref="H44:H49" si="9">G44*100/$G$67</f>
        <v>#DIV/0!</v>
      </c>
    </row>
    <row r="45" spans="1:8" ht="34.9" customHeight="1" x14ac:dyDescent="0.25">
      <c r="A45" s="10" t="s">
        <v>21</v>
      </c>
      <c r="B45" s="10" t="s">
        <v>168</v>
      </c>
      <c r="C45" s="11" t="s">
        <v>169</v>
      </c>
      <c r="D45" s="9" t="s">
        <v>166</v>
      </c>
      <c r="E45" s="1">
        <v>97.2</v>
      </c>
      <c r="F45" s="2"/>
      <c r="G45" s="1">
        <f t="shared" si="8"/>
        <v>0</v>
      </c>
      <c r="H45" s="23" t="e">
        <f t="shared" si="9"/>
        <v>#DIV/0!</v>
      </c>
    </row>
    <row r="46" spans="1:8" ht="34.9" customHeight="1" x14ac:dyDescent="0.25">
      <c r="A46" s="10" t="s">
        <v>18</v>
      </c>
      <c r="B46" s="10" t="s">
        <v>170</v>
      </c>
      <c r="C46" s="11" t="s">
        <v>171</v>
      </c>
      <c r="D46" s="9" t="s">
        <v>166</v>
      </c>
      <c r="E46" s="1">
        <v>87.3</v>
      </c>
      <c r="F46" s="2"/>
      <c r="G46" s="1">
        <f t="shared" si="8"/>
        <v>0</v>
      </c>
      <c r="H46" s="23" t="e">
        <f t="shared" si="9"/>
        <v>#DIV/0!</v>
      </c>
    </row>
    <row r="47" spans="1:8" ht="34.9" customHeight="1" x14ac:dyDescent="0.25">
      <c r="A47" s="10" t="s">
        <v>26</v>
      </c>
      <c r="B47" s="10" t="s">
        <v>159</v>
      </c>
      <c r="C47" s="11" t="s">
        <v>164</v>
      </c>
      <c r="D47" s="9" t="s">
        <v>166</v>
      </c>
      <c r="E47" s="1">
        <v>85.5</v>
      </c>
      <c r="F47" s="2"/>
      <c r="G47" s="1">
        <f t="shared" ref="G47" si="10">ROUND((E47*F47),2)</f>
        <v>0</v>
      </c>
      <c r="H47" s="23" t="e">
        <f t="shared" si="9"/>
        <v>#DIV/0!</v>
      </c>
    </row>
    <row r="48" spans="1:8" ht="34.9" customHeight="1" x14ac:dyDescent="0.25">
      <c r="A48" s="10" t="s">
        <v>175</v>
      </c>
      <c r="B48" s="10" t="s">
        <v>160</v>
      </c>
      <c r="C48" s="11" t="s">
        <v>165</v>
      </c>
      <c r="D48" s="9" t="s">
        <v>46</v>
      </c>
      <c r="E48" s="1">
        <v>3.26</v>
      </c>
      <c r="F48" s="2"/>
      <c r="G48" s="1">
        <f t="shared" si="8"/>
        <v>0</v>
      </c>
      <c r="H48" s="23" t="e">
        <f t="shared" si="9"/>
        <v>#DIV/0!</v>
      </c>
    </row>
    <row r="49" spans="1:8" ht="30" customHeight="1" x14ac:dyDescent="0.25">
      <c r="A49" s="51" t="s">
        <v>12</v>
      </c>
      <c r="B49" s="52"/>
      <c r="C49" s="52"/>
      <c r="D49" s="52"/>
      <c r="E49" s="52"/>
      <c r="F49" s="53"/>
      <c r="G49" s="24">
        <f>SUM(G44:G48)</f>
        <v>0</v>
      </c>
      <c r="H49" s="25" t="e">
        <f t="shared" si="9"/>
        <v>#DIV/0!</v>
      </c>
    </row>
    <row r="50" spans="1:8" ht="15" customHeight="1" x14ac:dyDescent="0.25">
      <c r="A50" s="54"/>
      <c r="B50" s="55"/>
      <c r="C50" s="55"/>
      <c r="D50" s="55"/>
      <c r="E50" s="55"/>
      <c r="F50" s="55"/>
      <c r="G50" s="55"/>
      <c r="H50" s="56"/>
    </row>
    <row r="51" spans="1:8" ht="19.899999999999999" customHeight="1" x14ac:dyDescent="0.25">
      <c r="A51" s="22">
        <v>6</v>
      </c>
      <c r="B51" s="61" t="s">
        <v>101</v>
      </c>
      <c r="C51" s="62"/>
      <c r="D51" s="62"/>
      <c r="E51" s="62"/>
      <c r="F51" s="62"/>
      <c r="G51" s="62"/>
      <c r="H51" s="63"/>
    </row>
    <row r="52" spans="1:8" ht="34.9" customHeight="1" x14ac:dyDescent="0.25">
      <c r="A52" s="10" t="s">
        <v>19</v>
      </c>
      <c r="B52" s="10" t="s">
        <v>102</v>
      </c>
      <c r="C52" s="11" t="s">
        <v>178</v>
      </c>
      <c r="D52" s="9" t="s">
        <v>105</v>
      </c>
      <c r="E52" s="1">
        <v>0.96</v>
      </c>
      <c r="F52" s="2"/>
      <c r="G52" s="1">
        <f t="shared" ref="G52:G55" si="11">ROUND((E52*F52),2)</f>
        <v>0</v>
      </c>
      <c r="H52" s="23" t="e">
        <f>G52*100/$G$67</f>
        <v>#DIV/0!</v>
      </c>
    </row>
    <row r="53" spans="1:8" ht="34.9" customHeight="1" x14ac:dyDescent="0.25">
      <c r="A53" s="10" t="s">
        <v>20</v>
      </c>
      <c r="B53" s="10" t="s">
        <v>177</v>
      </c>
      <c r="C53" s="11" t="s">
        <v>179</v>
      </c>
      <c r="D53" s="9" t="s">
        <v>106</v>
      </c>
      <c r="E53" s="1">
        <v>5079.37</v>
      </c>
      <c r="F53" s="2"/>
      <c r="G53" s="1">
        <f t="shared" si="11"/>
        <v>0</v>
      </c>
      <c r="H53" s="23" t="e">
        <f>G53*100/$G$67</f>
        <v>#DIV/0!</v>
      </c>
    </row>
    <row r="54" spans="1:8" ht="34.9" customHeight="1" x14ac:dyDescent="0.25">
      <c r="A54" s="10" t="s">
        <v>22</v>
      </c>
      <c r="B54" s="10" t="s">
        <v>103</v>
      </c>
      <c r="C54" s="11" t="s">
        <v>180</v>
      </c>
      <c r="D54" s="9" t="s">
        <v>106</v>
      </c>
      <c r="E54" s="1">
        <v>695.77</v>
      </c>
      <c r="F54" s="2"/>
      <c r="G54" s="1">
        <f t="shared" si="11"/>
        <v>0</v>
      </c>
      <c r="H54" s="23" t="e">
        <f>G54*100/$G$67</f>
        <v>#DIV/0!</v>
      </c>
    </row>
    <row r="55" spans="1:8" ht="34.9" customHeight="1" x14ac:dyDescent="0.25">
      <c r="A55" s="10" t="s">
        <v>41</v>
      </c>
      <c r="B55" s="10" t="s">
        <v>104</v>
      </c>
      <c r="C55" s="11" t="s">
        <v>181</v>
      </c>
      <c r="D55" s="9" t="s">
        <v>106</v>
      </c>
      <c r="E55" s="1">
        <v>124.8</v>
      </c>
      <c r="F55" s="2"/>
      <c r="G55" s="1">
        <f t="shared" si="11"/>
        <v>0</v>
      </c>
      <c r="H55" s="23" t="e">
        <f>G55*100/$G$67</f>
        <v>#DIV/0!</v>
      </c>
    </row>
    <row r="56" spans="1:8" ht="30" customHeight="1" x14ac:dyDescent="0.25">
      <c r="A56" s="51" t="s">
        <v>12</v>
      </c>
      <c r="B56" s="52"/>
      <c r="C56" s="52"/>
      <c r="D56" s="52"/>
      <c r="E56" s="52"/>
      <c r="F56" s="53"/>
      <c r="G56" s="24">
        <f>SUM(G52:G55)</f>
        <v>0</v>
      </c>
      <c r="H56" s="25" t="e">
        <f>G56*100/$G$67</f>
        <v>#DIV/0!</v>
      </c>
    </row>
    <row r="57" spans="1:8" ht="15" customHeight="1" x14ac:dyDescent="0.25">
      <c r="A57" s="57"/>
      <c r="B57" s="57"/>
      <c r="C57" s="57"/>
      <c r="D57" s="57"/>
      <c r="E57" s="57"/>
      <c r="F57" s="57"/>
      <c r="G57" s="57"/>
      <c r="H57" s="57"/>
    </row>
    <row r="58" spans="1:8" ht="19.899999999999999" customHeight="1" x14ac:dyDescent="0.25">
      <c r="A58" s="22">
        <v>7</v>
      </c>
      <c r="B58" s="61" t="s">
        <v>107</v>
      </c>
      <c r="C58" s="62"/>
      <c r="D58" s="62"/>
      <c r="E58" s="62"/>
      <c r="F58" s="62"/>
      <c r="G58" s="62"/>
      <c r="H58" s="63"/>
    </row>
    <row r="59" spans="1:8" ht="34.9" customHeight="1" x14ac:dyDescent="0.25">
      <c r="A59" s="10" t="s">
        <v>23</v>
      </c>
      <c r="B59" s="30" t="s">
        <v>157</v>
      </c>
      <c r="C59" s="11" t="s">
        <v>162</v>
      </c>
      <c r="D59" s="9" t="s">
        <v>64</v>
      </c>
      <c r="E59" s="1">
        <v>61</v>
      </c>
      <c r="F59" s="2"/>
      <c r="G59" s="1">
        <f>ROUND((E59*F59),2)</f>
        <v>0</v>
      </c>
      <c r="H59" s="23" t="e">
        <f t="shared" ref="H59:H65" si="12">G59*100/$G$67</f>
        <v>#DIV/0!</v>
      </c>
    </row>
    <row r="60" spans="1:8" ht="34.9" customHeight="1" x14ac:dyDescent="0.25">
      <c r="A60" s="10" t="s">
        <v>24</v>
      </c>
      <c r="B60" s="30" t="s">
        <v>182</v>
      </c>
      <c r="C60" s="11" t="s">
        <v>183</v>
      </c>
      <c r="D60" s="9" t="s">
        <v>166</v>
      </c>
      <c r="E60" s="1">
        <v>20.7</v>
      </c>
      <c r="F60" s="2"/>
      <c r="G60" s="1">
        <f t="shared" ref="G60:G64" si="13">ROUND((E60*F60),2)</f>
        <v>0</v>
      </c>
      <c r="H60" s="23" t="e">
        <f t="shared" si="12"/>
        <v>#DIV/0!</v>
      </c>
    </row>
    <row r="61" spans="1:8" ht="34.9" customHeight="1" x14ac:dyDescent="0.25">
      <c r="A61" s="10" t="s">
        <v>62</v>
      </c>
      <c r="B61" s="30" t="s">
        <v>184</v>
      </c>
      <c r="C61" s="11" t="s">
        <v>191</v>
      </c>
      <c r="D61" s="9" t="s">
        <v>166</v>
      </c>
      <c r="E61" s="1">
        <v>40.700000000000003</v>
      </c>
      <c r="F61" s="2"/>
      <c r="G61" s="1">
        <f t="shared" si="13"/>
        <v>0</v>
      </c>
      <c r="H61" s="23" t="e">
        <f t="shared" si="12"/>
        <v>#DIV/0!</v>
      </c>
    </row>
    <row r="62" spans="1:8" ht="34.9" customHeight="1" x14ac:dyDescent="0.25">
      <c r="A62" s="10" t="s">
        <v>63</v>
      </c>
      <c r="B62" s="10" t="s">
        <v>185</v>
      </c>
      <c r="C62" s="11" t="s">
        <v>190</v>
      </c>
      <c r="D62" s="9" t="s">
        <v>166</v>
      </c>
      <c r="E62" s="1">
        <v>374.1</v>
      </c>
      <c r="F62" s="2"/>
      <c r="G62" s="1">
        <f t="shared" ref="G62:G63" si="14">ROUND((E62*F62),2)</f>
        <v>0</v>
      </c>
      <c r="H62" s="23" t="e">
        <f t="shared" si="12"/>
        <v>#DIV/0!</v>
      </c>
    </row>
    <row r="63" spans="1:8" ht="34.9" customHeight="1" x14ac:dyDescent="0.25">
      <c r="A63" s="10" t="s">
        <v>186</v>
      </c>
      <c r="B63" s="10" t="s">
        <v>187</v>
      </c>
      <c r="C63" s="11" t="s">
        <v>189</v>
      </c>
      <c r="D63" s="9" t="s">
        <v>166</v>
      </c>
      <c r="E63" s="1">
        <v>175.3</v>
      </c>
      <c r="F63" s="2"/>
      <c r="G63" s="1">
        <f t="shared" si="14"/>
        <v>0</v>
      </c>
      <c r="H63" s="23" t="e">
        <f t="shared" si="12"/>
        <v>#DIV/0!</v>
      </c>
    </row>
    <row r="64" spans="1:8" ht="34.9" customHeight="1" x14ac:dyDescent="0.25">
      <c r="A64" s="10" t="s">
        <v>188</v>
      </c>
      <c r="B64" s="10" t="s">
        <v>160</v>
      </c>
      <c r="C64" s="11" t="s">
        <v>165</v>
      </c>
      <c r="D64" s="9" t="s">
        <v>46</v>
      </c>
      <c r="E64" s="1">
        <v>8.6</v>
      </c>
      <c r="F64" s="2"/>
      <c r="G64" s="1">
        <f t="shared" si="13"/>
        <v>0</v>
      </c>
      <c r="H64" s="23" t="e">
        <f t="shared" si="12"/>
        <v>#DIV/0!</v>
      </c>
    </row>
    <row r="65" spans="1:8" ht="30" customHeight="1" x14ac:dyDescent="0.25">
      <c r="A65" s="51" t="s">
        <v>12</v>
      </c>
      <c r="B65" s="52"/>
      <c r="C65" s="52"/>
      <c r="D65" s="52"/>
      <c r="E65" s="52"/>
      <c r="F65" s="53"/>
      <c r="G65" s="26">
        <f>SUM(G59:G64)</f>
        <v>0</v>
      </c>
      <c r="H65" s="27" t="e">
        <f t="shared" si="12"/>
        <v>#DIV/0!</v>
      </c>
    </row>
    <row r="66" spans="1:8" ht="15" customHeight="1" x14ac:dyDescent="0.25">
      <c r="A66" s="48"/>
      <c r="B66" s="49"/>
      <c r="C66" s="49"/>
      <c r="D66" s="49"/>
      <c r="E66" s="49"/>
      <c r="F66" s="49"/>
      <c r="G66" s="49"/>
      <c r="H66" s="50"/>
    </row>
    <row r="67" spans="1:8" ht="30" customHeight="1" x14ac:dyDescent="0.25">
      <c r="A67" s="69" t="s">
        <v>42</v>
      </c>
      <c r="B67" s="69"/>
      <c r="C67" s="69"/>
      <c r="D67" s="69"/>
      <c r="E67" s="69"/>
      <c r="F67" s="69"/>
      <c r="G67" s="28">
        <f>G21+G25+G34+G41+G49+G56+G65</f>
        <v>0</v>
      </c>
      <c r="H67" s="28" t="e">
        <f>H21+H25+H34+H41+H49+H56+H65</f>
        <v>#DIV/0!</v>
      </c>
    </row>
  </sheetData>
  <sheetProtection selectLockedCells="1"/>
  <mergeCells count="38">
    <mergeCell ref="A67:F67"/>
    <mergeCell ref="B3:H3"/>
    <mergeCell ref="A1:H2"/>
    <mergeCell ref="G11:G12"/>
    <mergeCell ref="D11:D12"/>
    <mergeCell ref="E11:E12"/>
    <mergeCell ref="A11:A12"/>
    <mergeCell ref="C11:C12"/>
    <mergeCell ref="B4:H4"/>
    <mergeCell ref="B5:H5"/>
    <mergeCell ref="B6:H6"/>
    <mergeCell ref="B11:B12"/>
    <mergeCell ref="F11:F12"/>
    <mergeCell ref="H11:H12"/>
    <mergeCell ref="B8:H8"/>
    <mergeCell ref="B26:H26"/>
    <mergeCell ref="B36:H36"/>
    <mergeCell ref="B7:H7"/>
    <mergeCell ref="A13:H13"/>
    <mergeCell ref="A35:H35"/>
    <mergeCell ref="B14:H14"/>
    <mergeCell ref="A21:F21"/>
    <mergeCell ref="A34:F34"/>
    <mergeCell ref="B22:H22"/>
    <mergeCell ref="A25:F25"/>
    <mergeCell ref="A9:H9"/>
    <mergeCell ref="A10:H10"/>
    <mergeCell ref="B43:H43"/>
    <mergeCell ref="B51:H51"/>
    <mergeCell ref="B58:H58"/>
    <mergeCell ref="A41:F41"/>
    <mergeCell ref="A42:H42"/>
    <mergeCell ref="A66:H66"/>
    <mergeCell ref="A65:F65"/>
    <mergeCell ref="A50:H50"/>
    <mergeCell ref="A57:H57"/>
    <mergeCell ref="A49:F49"/>
    <mergeCell ref="A56:F56"/>
  </mergeCells>
  <phoneticPr fontId="16" type="noConversion"/>
  <conditionalFormatting sqref="B59:B61">
    <cfRule type="expression" dxfId="6" priority="7" stopIfTrue="1">
      <formula>$C59=1</formula>
    </cfRule>
    <cfRule type="expression" dxfId="5" priority="8" stopIfTrue="1">
      <formula>OR($C59=0,$C59=2,$C59=3,$C59=4)</formula>
    </cfRule>
  </conditionalFormatting>
  <conditionalFormatting sqref="C23:C24 C27:C33 F37:F40">
    <cfRule type="expression" dxfId="4" priority="5" stopIfTrue="1">
      <formula>$C23=1</formula>
    </cfRule>
    <cfRule type="expression" dxfId="3" priority="6" stopIfTrue="1">
      <formula>OR($C23=0,$C23=2,$C23=3,$C23=4)</formula>
    </cfRule>
  </conditionalFormatting>
  <conditionalFormatting sqref="E15:E20">
    <cfRule type="expression" dxfId="2" priority="11" stopIfTrue="1">
      <formula>$C15=1</formula>
    </cfRule>
    <cfRule type="expression" dxfId="1" priority="12" stopIfTrue="1">
      <formula>OR($C15=0,$C15=2,$C15=3,$C15=4)</formula>
    </cfRule>
  </conditionalFormatting>
  <dataValidations count="2">
    <dataValidation allowBlank="1" showInputMessage="1" showErrorMessage="1" prompt="A entrada de quantidades é feita na coluna AJ se acompanhamento por BM, ou na aba &quot;Memória de Cálculo/PLQ&quot; se acompanhamento por PLE." sqref="E15:E20" xr:uid="{80A5B373-5CFB-49EB-88E5-A8AA1FFE710B}"/>
    <dataValidation allowBlank="1" showInputMessage="1" showErrorMessage="1" prompt="Para Orçamento Proposto, o Preço Unitário é resultado do produto do Custo Unitário pelo BDI._x000a_Para Orçamento Licitado, deve ser preenchido na Coluna AL." sqref="F37:F40" xr:uid="{0E96384B-151B-4EEA-9E85-FDFF3A44B0A7}"/>
  </dataValidations>
  <printOptions horizontalCentered="1" verticalCentered="1"/>
  <pageMargins left="0.39370078740157483" right="0.39370078740157483" top="1.1811023622047245" bottom="0.78740157480314965" header="0.19685039370078741" footer="0.19685039370078741"/>
  <pageSetup paperSize="9" scale="65" orientation="portrait" horizontalDpi="4294967295" verticalDpi="4294967295" r:id="rId1"/>
  <headerFooter>
    <oddFooter>&amp;C&amp;"Arial,Normal"&amp;9Página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5"/>
  <sheetViews>
    <sheetView zoomScale="90" zoomScaleNormal="90" zoomScaleSheetLayoutView="100" workbookViewId="0">
      <selection activeCell="S10" sqref="S10"/>
    </sheetView>
  </sheetViews>
  <sheetFormatPr defaultRowHeight="15" x14ac:dyDescent="0.25"/>
  <cols>
    <col min="1" max="1" width="16.42578125" customWidth="1"/>
    <col min="5" max="5" width="12.28515625" customWidth="1"/>
    <col min="6" max="6" width="12.7109375" customWidth="1"/>
    <col min="7" max="7" width="12.85546875" customWidth="1"/>
    <col min="8" max="8" width="13.5703125" customWidth="1"/>
    <col min="9" max="9" width="13.42578125" customWidth="1"/>
    <col min="10" max="10" width="14.5703125" customWidth="1"/>
    <col min="11" max="11" width="12.7109375" bestFit="1" customWidth="1"/>
    <col min="12" max="12" width="18.7109375" customWidth="1"/>
  </cols>
  <sheetData>
    <row r="1" spans="1:12" ht="24.95" customHeight="1" x14ac:dyDescent="0.25">
      <c r="A1" s="83" t="s">
        <v>29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2" ht="24.95" customHeight="1" x14ac:dyDescent="0.2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8"/>
    </row>
    <row r="3" spans="1:12" ht="14.25" customHeight="1" x14ac:dyDescent="0.25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1"/>
    </row>
    <row r="4" spans="1:12" ht="41.25" customHeight="1" x14ac:dyDescent="0.25">
      <c r="A4" s="13" t="s">
        <v>6</v>
      </c>
      <c r="B4" s="70" t="str">
        <f>'PLANILHA ORÇAMENTÁRIA'!B3</f>
        <v>CONTRATAÇÃO DE OBRAS DE CONSTRUÇÃO DE PONTES DE CONCRETO ARMADO E METÁLICO, SITUADAS RESPECTIVAMENTE SOBRE O RIO DO MEIO, NA RUA VALMIR LONGARETE, BAIRRO NOVA ROMA E SOBRE O RIO DO SALTO, NO BAIRRO SANTA BÁRBARA, AMBAS NO MUNICÍPIO DE MORRO GRANDE.</v>
      </c>
      <c r="C4" s="71"/>
      <c r="D4" s="71"/>
      <c r="E4" s="71"/>
      <c r="F4" s="71"/>
      <c r="G4" s="71"/>
      <c r="H4" s="71"/>
      <c r="I4" s="71"/>
      <c r="J4" s="71"/>
      <c r="K4" s="71"/>
      <c r="L4" s="72"/>
    </row>
    <row r="5" spans="1:12" ht="30" customHeight="1" x14ac:dyDescent="0.25">
      <c r="A5" s="13" t="str">
        <f>'PLANILHA ORÇAMENTÁRIA'!A4</f>
        <v>CE nº</v>
      </c>
      <c r="B5" s="92" t="str">
        <f>'PLANILHA ORÇAMENTÁRIA'!B4</f>
        <v>8/2024/PMMG</v>
      </c>
      <c r="C5" s="93"/>
      <c r="D5" s="93"/>
      <c r="E5" s="93"/>
      <c r="F5" s="93"/>
      <c r="G5" s="93"/>
      <c r="H5" s="93"/>
      <c r="I5" s="93"/>
      <c r="J5" s="93"/>
      <c r="K5" s="93"/>
      <c r="L5" s="94"/>
    </row>
    <row r="6" spans="1:12" ht="30" customHeight="1" x14ac:dyDescent="0.25">
      <c r="A6" s="13" t="s">
        <v>7</v>
      </c>
      <c r="B6" s="95">
        <f>'PLANILHA ORÇAMENTÁRIA'!B5</f>
        <v>0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1:12" ht="30" customHeight="1" x14ac:dyDescent="0.25">
      <c r="A7" s="13" t="s">
        <v>8</v>
      </c>
      <c r="B7" s="98">
        <f>BDI!K18</f>
        <v>0</v>
      </c>
      <c r="C7" s="99"/>
      <c r="D7" s="99"/>
      <c r="E7" s="99"/>
      <c r="F7" s="99"/>
      <c r="G7" s="99"/>
      <c r="H7" s="99"/>
      <c r="I7" s="99"/>
      <c r="J7" s="99"/>
      <c r="K7" s="99"/>
      <c r="L7" s="100"/>
    </row>
    <row r="8" spans="1:12" ht="30" customHeight="1" x14ac:dyDescent="0.25">
      <c r="A8" s="12" t="s">
        <v>44</v>
      </c>
      <c r="B8" s="104">
        <f>'PLANILHA ORÇAMENTÁRIA'!B7</f>
        <v>0</v>
      </c>
      <c r="C8" s="105"/>
      <c r="D8" s="105"/>
      <c r="E8" s="105"/>
      <c r="F8" s="105"/>
      <c r="G8" s="105"/>
      <c r="H8" s="105"/>
      <c r="I8" s="105"/>
      <c r="J8" s="105"/>
      <c r="K8" s="105"/>
      <c r="L8" s="106"/>
    </row>
    <row r="9" spans="1:12" ht="30" customHeight="1" x14ac:dyDescent="0.25">
      <c r="A9" s="13" t="s">
        <v>45</v>
      </c>
      <c r="B9" s="104">
        <f>'PLANILHA ORÇAMENTÁRIA'!B8</f>
        <v>0</v>
      </c>
      <c r="C9" s="105"/>
      <c r="D9" s="105"/>
      <c r="E9" s="105"/>
      <c r="F9" s="105"/>
      <c r="G9" s="105"/>
      <c r="H9" s="105"/>
      <c r="I9" s="105"/>
      <c r="J9" s="105"/>
      <c r="K9" s="105"/>
      <c r="L9" s="106"/>
    </row>
    <row r="10" spans="1:12" ht="24.95" customHeight="1" x14ac:dyDescent="0.25">
      <c r="A10" s="101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3"/>
    </row>
    <row r="11" spans="1:12" ht="24.95" customHeight="1" x14ac:dyDescent="0.25">
      <c r="A11" s="113" t="s">
        <v>3</v>
      </c>
      <c r="B11" s="116" t="s">
        <v>30</v>
      </c>
      <c r="C11" s="117"/>
      <c r="D11" s="118"/>
      <c r="E11" s="81" t="s">
        <v>31</v>
      </c>
      <c r="F11" s="82"/>
      <c r="G11" s="82"/>
      <c r="H11" s="82"/>
      <c r="I11" s="82"/>
      <c r="J11" s="82"/>
      <c r="K11" s="116" t="s">
        <v>32</v>
      </c>
      <c r="L11" s="118"/>
    </row>
    <row r="12" spans="1:12" ht="24.95" customHeight="1" x14ac:dyDescent="0.25">
      <c r="A12" s="114"/>
      <c r="B12" s="119"/>
      <c r="C12" s="120"/>
      <c r="D12" s="121"/>
      <c r="E12" s="79" t="s">
        <v>33</v>
      </c>
      <c r="F12" s="80"/>
      <c r="G12" s="79" t="s">
        <v>34</v>
      </c>
      <c r="H12" s="80"/>
      <c r="I12" s="79" t="s">
        <v>35</v>
      </c>
      <c r="J12" s="80"/>
      <c r="K12" s="122"/>
      <c r="L12" s="124"/>
    </row>
    <row r="13" spans="1:12" ht="24.95" customHeight="1" x14ac:dyDescent="0.25">
      <c r="A13" s="115"/>
      <c r="B13" s="122"/>
      <c r="C13" s="123"/>
      <c r="D13" s="124"/>
      <c r="E13" s="29" t="s">
        <v>36</v>
      </c>
      <c r="F13" s="29" t="s">
        <v>27</v>
      </c>
      <c r="G13" s="29" t="s">
        <v>36</v>
      </c>
      <c r="H13" s="29" t="s">
        <v>27</v>
      </c>
      <c r="I13" s="29" t="s">
        <v>36</v>
      </c>
      <c r="J13" s="29" t="s">
        <v>27</v>
      </c>
      <c r="K13" s="17" t="s">
        <v>36</v>
      </c>
      <c r="L13" s="17" t="s">
        <v>27</v>
      </c>
    </row>
    <row r="14" spans="1:12" ht="34.9" customHeight="1" x14ac:dyDescent="0.25">
      <c r="A14" s="16">
        <v>1</v>
      </c>
      <c r="B14" s="140" t="str">
        <f>'PLANILHA ORÇAMENTÁRIA'!B14:H14</f>
        <v>SERVIÇOS INICIAIS</v>
      </c>
      <c r="C14" s="141"/>
      <c r="D14" s="142"/>
      <c r="E14" s="18">
        <f t="shared" ref="E14:E20" si="0">(K14*F14)</f>
        <v>0</v>
      </c>
      <c r="F14" s="20">
        <v>0.5</v>
      </c>
      <c r="G14" s="18">
        <f t="shared" ref="G14:G20" si="1">(K14*H14)</f>
        <v>0</v>
      </c>
      <c r="H14" s="19">
        <v>0.5</v>
      </c>
      <c r="I14" s="18">
        <f t="shared" ref="I14:I20" si="2">(K14*J14)</f>
        <v>0</v>
      </c>
      <c r="J14" s="19"/>
      <c r="K14" s="18">
        <f>'PLANILHA ORÇAMENTÁRIA'!G21</f>
        <v>0</v>
      </c>
      <c r="L14" s="18" t="e">
        <f t="shared" ref="L14:L20" si="3">K14*$L$21/$K$21</f>
        <v>#DIV/0!</v>
      </c>
    </row>
    <row r="15" spans="1:12" ht="34.9" customHeight="1" x14ac:dyDescent="0.25">
      <c r="A15" s="16">
        <v>2</v>
      </c>
      <c r="B15" s="140" t="str">
        <f>'PLANILHA ORÇAMENTÁRIA'!B22:H22</f>
        <v>MOVIMENTAÇÃO DE TERRA</v>
      </c>
      <c r="C15" s="141"/>
      <c r="D15" s="142"/>
      <c r="E15" s="18">
        <f t="shared" si="0"/>
        <v>0</v>
      </c>
      <c r="F15" s="20">
        <v>0.3</v>
      </c>
      <c r="G15" s="18">
        <f t="shared" si="1"/>
        <v>0</v>
      </c>
      <c r="H15" s="19"/>
      <c r="I15" s="18">
        <f t="shared" si="2"/>
        <v>0</v>
      </c>
      <c r="J15" s="19">
        <v>0.7</v>
      </c>
      <c r="K15" s="18">
        <f>'PLANILHA ORÇAMENTÁRIA'!G25</f>
        <v>0</v>
      </c>
      <c r="L15" s="18" t="e">
        <f t="shared" si="3"/>
        <v>#DIV/0!</v>
      </c>
    </row>
    <row r="16" spans="1:12" ht="34.9" customHeight="1" x14ac:dyDescent="0.25">
      <c r="A16" s="16">
        <v>3</v>
      </c>
      <c r="B16" s="140" t="str">
        <f>'PLANILHA ORÇAMENTÁRIA'!B26:H26</f>
        <v>INFRAESTRUTURA (SAPATAS, ARRANQUE PILARES E BLOCOS)</v>
      </c>
      <c r="C16" s="141"/>
      <c r="D16" s="142"/>
      <c r="E16" s="18">
        <f t="shared" si="0"/>
        <v>0</v>
      </c>
      <c r="F16" s="20">
        <v>1</v>
      </c>
      <c r="G16" s="18">
        <f t="shared" si="1"/>
        <v>0</v>
      </c>
      <c r="H16" s="20"/>
      <c r="I16" s="18">
        <f t="shared" si="2"/>
        <v>0</v>
      </c>
      <c r="J16" s="20"/>
      <c r="K16" s="18">
        <f>'PLANILHA ORÇAMENTÁRIA'!G34</f>
        <v>0</v>
      </c>
      <c r="L16" s="18" t="e">
        <f t="shared" si="3"/>
        <v>#DIV/0!</v>
      </c>
    </row>
    <row r="17" spans="1:12" ht="34.9" customHeight="1" x14ac:dyDescent="0.25">
      <c r="A17" s="16">
        <v>4</v>
      </c>
      <c r="B17" s="140" t="str">
        <f>'PLANILHA ORÇAMENTÁRIA'!B36:H36</f>
        <v>PILARES</v>
      </c>
      <c r="C17" s="141"/>
      <c r="D17" s="142"/>
      <c r="E17" s="18">
        <f t="shared" si="0"/>
        <v>0</v>
      </c>
      <c r="F17" s="20">
        <v>1</v>
      </c>
      <c r="G17" s="18">
        <f t="shared" si="1"/>
        <v>0</v>
      </c>
      <c r="H17" s="20"/>
      <c r="I17" s="18">
        <f t="shared" si="2"/>
        <v>0</v>
      </c>
      <c r="J17" s="20"/>
      <c r="K17" s="18">
        <f>'PLANILHA ORÇAMENTÁRIA'!G41</f>
        <v>0</v>
      </c>
      <c r="L17" s="18" t="e">
        <f t="shared" si="3"/>
        <v>#DIV/0!</v>
      </c>
    </row>
    <row r="18" spans="1:12" ht="34.9" customHeight="1" x14ac:dyDescent="0.25">
      <c r="A18" s="16">
        <v>5</v>
      </c>
      <c r="B18" s="140" t="str">
        <f>'PLANILHA ORÇAMENTÁRIA'!B43:C43</f>
        <v>VIGAS</v>
      </c>
      <c r="C18" s="141"/>
      <c r="D18" s="142"/>
      <c r="E18" s="18">
        <f t="shared" si="0"/>
        <v>0</v>
      </c>
      <c r="F18" s="20"/>
      <c r="G18" s="18">
        <f t="shared" si="1"/>
        <v>0</v>
      </c>
      <c r="H18" s="20">
        <v>1</v>
      </c>
      <c r="I18" s="18">
        <f t="shared" si="2"/>
        <v>0</v>
      </c>
      <c r="J18" s="20"/>
      <c r="K18" s="18">
        <f>'PLANILHA ORÇAMENTÁRIA'!G49</f>
        <v>0</v>
      </c>
      <c r="L18" s="18" t="e">
        <f t="shared" si="3"/>
        <v>#DIV/0!</v>
      </c>
    </row>
    <row r="19" spans="1:12" ht="34.9" customHeight="1" x14ac:dyDescent="0.25">
      <c r="A19" s="16">
        <v>6</v>
      </c>
      <c r="B19" s="140" t="str">
        <f>'PLANILHA ORÇAMENTÁRIA'!B51:C51</f>
        <v>INSTALAÇÃO DE VIGAS METÁLICAS</v>
      </c>
      <c r="C19" s="141"/>
      <c r="D19" s="142"/>
      <c r="E19" s="18">
        <f t="shared" si="0"/>
        <v>0</v>
      </c>
      <c r="F19" s="20"/>
      <c r="G19" s="18">
        <f t="shared" si="1"/>
        <v>0</v>
      </c>
      <c r="H19" s="20">
        <v>0.8</v>
      </c>
      <c r="I19" s="18">
        <f t="shared" si="2"/>
        <v>0</v>
      </c>
      <c r="J19" s="20">
        <v>0.2</v>
      </c>
      <c r="K19" s="18">
        <f>'PLANILHA ORÇAMENTÁRIA'!G56</f>
        <v>0</v>
      </c>
      <c r="L19" s="18" t="e">
        <f t="shared" si="3"/>
        <v>#DIV/0!</v>
      </c>
    </row>
    <row r="20" spans="1:12" ht="34.9" customHeight="1" x14ac:dyDescent="0.25">
      <c r="A20" s="16">
        <v>7</v>
      </c>
      <c r="B20" s="140" t="str">
        <f>'PLANILHA ORÇAMENTÁRIA'!B58:C58</f>
        <v>LAJE/PISTA DE ROLAMENTO</v>
      </c>
      <c r="C20" s="141"/>
      <c r="D20" s="142"/>
      <c r="E20" s="18">
        <f t="shared" si="0"/>
        <v>0</v>
      </c>
      <c r="F20" s="20"/>
      <c r="G20" s="18">
        <f t="shared" si="1"/>
        <v>0</v>
      </c>
      <c r="H20" s="20"/>
      <c r="I20" s="18">
        <f t="shared" si="2"/>
        <v>0</v>
      </c>
      <c r="J20" s="20">
        <v>1</v>
      </c>
      <c r="K20" s="18">
        <f>'PLANILHA ORÇAMENTÁRIA'!G65</f>
        <v>0</v>
      </c>
      <c r="L20" s="18" t="e">
        <f t="shared" si="3"/>
        <v>#DIV/0!</v>
      </c>
    </row>
    <row r="21" spans="1:12" ht="24.95" customHeight="1" x14ac:dyDescent="0.25">
      <c r="A21" s="107"/>
      <c r="B21" s="110" t="s">
        <v>37</v>
      </c>
      <c r="C21" s="111"/>
      <c r="D21" s="112"/>
      <c r="E21" s="143">
        <f>SUM(E14:E20)</f>
        <v>0</v>
      </c>
      <c r="F21" s="144"/>
      <c r="G21" s="127">
        <f>SUM(G14:G20)</f>
        <v>0</v>
      </c>
      <c r="H21" s="128"/>
      <c r="I21" s="127">
        <f>SUM(I14:I20)</f>
        <v>0</v>
      </c>
      <c r="J21" s="128"/>
      <c r="K21" s="21">
        <f>SUM(K14:K20)</f>
        <v>0</v>
      </c>
      <c r="L21" s="21">
        <v>100</v>
      </c>
    </row>
    <row r="22" spans="1:12" ht="24.95" customHeight="1" x14ac:dyDescent="0.25">
      <c r="A22" s="108"/>
      <c r="B22" s="110" t="s">
        <v>38</v>
      </c>
      <c r="C22" s="111"/>
      <c r="D22" s="112"/>
      <c r="E22" s="143">
        <f>E21</f>
        <v>0</v>
      </c>
      <c r="F22" s="144"/>
      <c r="G22" s="127">
        <f>E22+G21</f>
        <v>0</v>
      </c>
      <c r="H22" s="128"/>
      <c r="I22" s="127">
        <f>G22+I21</f>
        <v>0</v>
      </c>
      <c r="J22" s="128"/>
      <c r="K22" s="129"/>
      <c r="L22" s="130"/>
    </row>
    <row r="23" spans="1:12" ht="24.95" customHeight="1" x14ac:dyDescent="0.25">
      <c r="A23" s="108"/>
      <c r="B23" s="135" t="s">
        <v>39</v>
      </c>
      <c r="C23" s="136"/>
      <c r="D23" s="137"/>
      <c r="E23" s="138" t="e">
        <f>(E21*100/$K$21)</f>
        <v>#DIV/0!</v>
      </c>
      <c r="F23" s="139"/>
      <c r="G23" s="138" t="e">
        <f>(G21*100/$K$21)</f>
        <v>#DIV/0!</v>
      </c>
      <c r="H23" s="139"/>
      <c r="I23" s="138" t="e">
        <f>(I21*100/$K$21)</f>
        <v>#DIV/0!</v>
      </c>
      <c r="J23" s="139"/>
      <c r="K23" s="131"/>
      <c r="L23" s="132"/>
    </row>
    <row r="24" spans="1:12" ht="24.95" customHeight="1" x14ac:dyDescent="0.25">
      <c r="A24" s="109"/>
      <c r="B24" s="135" t="s">
        <v>40</v>
      </c>
      <c r="C24" s="136"/>
      <c r="D24" s="137"/>
      <c r="E24" s="138" t="e">
        <f>E22*100/$K$21</f>
        <v>#DIV/0!</v>
      </c>
      <c r="F24" s="139"/>
      <c r="G24" s="125" t="e">
        <f>SUM(E24+G23)</f>
        <v>#DIV/0!</v>
      </c>
      <c r="H24" s="126"/>
      <c r="I24" s="125" t="e">
        <f>SUM(G24+I23)</f>
        <v>#DIV/0!</v>
      </c>
      <c r="J24" s="126"/>
      <c r="K24" s="133"/>
      <c r="L24" s="134"/>
    </row>
    <row r="25" spans="1:12" ht="24.95" customHeight="1" x14ac:dyDescent="0.25"/>
  </sheetData>
  <mergeCells count="40">
    <mergeCell ref="I24:J24"/>
    <mergeCell ref="B19:D19"/>
    <mergeCell ref="B20:D20"/>
    <mergeCell ref="E21:F21"/>
    <mergeCell ref="B14:D14"/>
    <mergeCell ref="B15:D15"/>
    <mergeCell ref="B16:D16"/>
    <mergeCell ref="B17:D17"/>
    <mergeCell ref="B18:D18"/>
    <mergeCell ref="B24:D24"/>
    <mergeCell ref="E24:F24"/>
    <mergeCell ref="E22:F22"/>
    <mergeCell ref="G22:H22"/>
    <mergeCell ref="B22:D22"/>
    <mergeCell ref="A21:A24"/>
    <mergeCell ref="B21:D21"/>
    <mergeCell ref="A11:A13"/>
    <mergeCell ref="B11:D13"/>
    <mergeCell ref="K11:L12"/>
    <mergeCell ref="E12:F12"/>
    <mergeCell ref="G12:H12"/>
    <mergeCell ref="G24:H24"/>
    <mergeCell ref="G21:H21"/>
    <mergeCell ref="K22:L24"/>
    <mergeCell ref="B23:D23"/>
    <mergeCell ref="E23:F23"/>
    <mergeCell ref="G23:H23"/>
    <mergeCell ref="I21:J21"/>
    <mergeCell ref="I22:J22"/>
    <mergeCell ref="I23:J23"/>
    <mergeCell ref="I12:J12"/>
    <mergeCell ref="E11:J11"/>
    <mergeCell ref="A1:L3"/>
    <mergeCell ref="B4:L4"/>
    <mergeCell ref="B5:L5"/>
    <mergeCell ref="B6:L6"/>
    <mergeCell ref="B7:L7"/>
    <mergeCell ref="A10:L10"/>
    <mergeCell ref="B8:L8"/>
    <mergeCell ref="B9:L9"/>
  </mergeCells>
  <phoneticPr fontId="16" type="noConversion"/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6138-E247-4C6C-8F54-AE297CCF2664}">
  <dimension ref="A1:K24"/>
  <sheetViews>
    <sheetView topLeftCell="A13" workbookViewId="0">
      <selection activeCell="N15" sqref="N15"/>
    </sheetView>
  </sheetViews>
  <sheetFormatPr defaultRowHeight="15" x14ac:dyDescent="0.25"/>
  <cols>
    <col min="1" max="1" width="16.5703125" customWidth="1"/>
    <col min="2" max="2" width="9.140625" customWidth="1"/>
    <col min="8" max="8" width="2.28515625" customWidth="1"/>
    <col min="9" max="9" width="1.5703125" hidden="1" customWidth="1"/>
    <col min="10" max="10" width="11.85546875" customWidth="1"/>
    <col min="11" max="11" width="18.28515625" customWidth="1"/>
  </cols>
  <sheetData>
    <row r="1" spans="1:11" ht="47.25" customHeight="1" x14ac:dyDescent="0.25">
      <c r="A1" s="158" t="s">
        <v>75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</row>
    <row r="2" spans="1:11" ht="54.75" customHeight="1" x14ac:dyDescent="0.25">
      <c r="A2" s="32" t="s">
        <v>6</v>
      </c>
      <c r="B2" s="104" t="str">
        <f>'PLANILHA ORÇAMENTÁRIA'!B3:H3</f>
        <v>CONTRATAÇÃO DE OBRAS DE CONSTRUÇÃO DE PONTES DE CONCRETO ARMADO E METÁLICO, SITUADAS RESPECTIVAMENTE SOBRE O RIO DO MEIO, NA RUA VALMIR LONGARETE, BAIRRO NOVA ROMA E SOBRE O RIO DO SALTO, NO BAIRRO SANTA BÁRBARA, AMBAS NO MUNICÍPIO DE MORRO GRANDE.</v>
      </c>
      <c r="C2" s="105"/>
      <c r="D2" s="105"/>
      <c r="E2" s="105"/>
      <c r="F2" s="105"/>
      <c r="G2" s="105"/>
      <c r="H2" s="105"/>
      <c r="I2" s="105"/>
      <c r="J2" s="105"/>
      <c r="K2" s="106"/>
    </row>
    <row r="3" spans="1:11" ht="30" customHeight="1" x14ac:dyDescent="0.25">
      <c r="A3" s="13" t="str">
        <f>'PLANILHA ORÇAMENTÁRIA'!A4</f>
        <v>CE nº</v>
      </c>
      <c r="B3" s="161" t="str">
        <f>'PLANILHA ORÇAMENTÁRIA'!B4</f>
        <v>8/2024/PMMG</v>
      </c>
      <c r="C3" s="162"/>
      <c r="D3" s="162"/>
      <c r="E3" s="162"/>
      <c r="F3" s="162"/>
      <c r="G3" s="162"/>
      <c r="H3" s="162"/>
      <c r="I3" s="162"/>
      <c r="J3" s="162"/>
      <c r="K3" s="163"/>
    </row>
    <row r="4" spans="1:11" ht="30" customHeight="1" x14ac:dyDescent="0.25">
      <c r="A4" s="32" t="s">
        <v>7</v>
      </c>
      <c r="B4" s="164">
        <f>'PLANILHA ORÇAMENTÁRIA'!B5:H5</f>
        <v>0</v>
      </c>
      <c r="C4" s="165"/>
      <c r="D4" s="165"/>
      <c r="E4" s="165"/>
      <c r="F4" s="165"/>
      <c r="G4" s="165"/>
      <c r="H4" s="165"/>
      <c r="I4" s="165"/>
      <c r="J4" s="165"/>
      <c r="K4" s="166"/>
    </row>
    <row r="5" spans="1:11" ht="30" customHeight="1" x14ac:dyDescent="0.25">
      <c r="A5" s="32" t="s">
        <v>8</v>
      </c>
      <c r="B5" s="167">
        <f>K18</f>
        <v>0</v>
      </c>
      <c r="C5" s="162"/>
      <c r="D5" s="162"/>
      <c r="E5" s="162"/>
      <c r="F5" s="162"/>
      <c r="G5" s="162"/>
      <c r="H5" s="162"/>
      <c r="I5" s="162"/>
      <c r="J5" s="162"/>
      <c r="K5" s="163"/>
    </row>
    <row r="6" spans="1:11" ht="30" customHeight="1" x14ac:dyDescent="0.25">
      <c r="A6" s="32" t="s">
        <v>44</v>
      </c>
      <c r="B6" s="150">
        <f>'PLANILHA ORÇAMENTÁRIA'!B7</f>
        <v>0</v>
      </c>
      <c r="C6" s="151"/>
      <c r="D6" s="151"/>
      <c r="E6" s="151"/>
      <c r="F6" s="151"/>
      <c r="G6" s="151"/>
      <c r="H6" s="151"/>
      <c r="I6" s="151"/>
      <c r="J6" s="151"/>
      <c r="K6" s="152"/>
    </row>
    <row r="7" spans="1:11" ht="30" customHeight="1" x14ac:dyDescent="0.25">
      <c r="A7" s="32" t="s">
        <v>45</v>
      </c>
      <c r="B7" s="150">
        <f>'PLANILHA ORÇAMENTÁRIA'!B8</f>
        <v>0</v>
      </c>
      <c r="C7" s="151"/>
      <c r="D7" s="151"/>
      <c r="E7" s="151"/>
      <c r="F7" s="151"/>
      <c r="G7" s="151"/>
      <c r="H7" s="151"/>
      <c r="I7" s="151"/>
      <c r="J7" s="151"/>
      <c r="K7" s="152"/>
    </row>
    <row r="8" spans="1:11" ht="24.95" customHeight="1" x14ac:dyDescent="0.25">
      <c r="A8" s="153"/>
      <c r="B8" s="154"/>
      <c r="C8" s="154"/>
      <c r="D8" s="154"/>
      <c r="E8" s="154"/>
      <c r="F8" s="154"/>
      <c r="G8" s="154"/>
      <c r="H8" s="154"/>
      <c r="I8" s="154"/>
      <c r="J8" s="154"/>
      <c r="K8" s="155"/>
    </row>
    <row r="9" spans="1:11" ht="39.950000000000003" customHeight="1" x14ac:dyDescent="0.25">
      <c r="A9" s="16" t="s">
        <v>67</v>
      </c>
      <c r="B9" s="156" t="s">
        <v>68</v>
      </c>
      <c r="C9" s="156"/>
      <c r="D9" s="156"/>
      <c r="E9" s="156"/>
      <c r="F9" s="156"/>
      <c r="G9" s="156"/>
      <c r="H9" s="156"/>
      <c r="I9" s="157"/>
      <c r="J9" s="33" t="s">
        <v>47</v>
      </c>
      <c r="K9" s="34" t="s">
        <v>48</v>
      </c>
    </row>
    <row r="10" spans="1:11" ht="39.950000000000003" customHeight="1" x14ac:dyDescent="0.25">
      <c r="A10" s="31">
        <v>1</v>
      </c>
      <c r="B10" s="145" t="s">
        <v>60</v>
      </c>
      <c r="C10" s="146"/>
      <c r="D10" s="146"/>
      <c r="E10" s="146"/>
      <c r="F10" s="146"/>
      <c r="G10" s="146"/>
      <c r="H10" s="146"/>
      <c r="I10" s="146"/>
      <c r="J10" s="35" t="s">
        <v>52</v>
      </c>
      <c r="K10" s="36"/>
    </row>
    <row r="11" spans="1:11" ht="39.950000000000003" customHeight="1" x14ac:dyDescent="0.25">
      <c r="A11" s="31">
        <v>2</v>
      </c>
      <c r="B11" s="145" t="s">
        <v>59</v>
      </c>
      <c r="C11" s="146"/>
      <c r="D11" s="146"/>
      <c r="E11" s="146"/>
      <c r="F11" s="146"/>
      <c r="G11" s="146"/>
      <c r="H11" s="146"/>
      <c r="I11" s="146"/>
      <c r="J11" s="35" t="s">
        <v>69</v>
      </c>
      <c r="K11" s="36"/>
    </row>
    <row r="12" spans="1:11" ht="39.950000000000003" customHeight="1" x14ac:dyDescent="0.25">
      <c r="A12" s="31">
        <v>3</v>
      </c>
      <c r="B12" s="145" t="s">
        <v>53</v>
      </c>
      <c r="C12" s="146"/>
      <c r="D12" s="146"/>
      <c r="E12" s="146"/>
      <c r="F12" s="146"/>
      <c r="G12" s="146"/>
      <c r="H12" s="146"/>
      <c r="I12" s="146"/>
      <c r="J12" s="35" t="s">
        <v>56</v>
      </c>
      <c r="K12" s="36"/>
    </row>
    <row r="13" spans="1:11" ht="39.950000000000003" customHeight="1" x14ac:dyDescent="0.25">
      <c r="A13" s="31">
        <v>4</v>
      </c>
      <c r="B13" s="145" t="s">
        <v>54</v>
      </c>
      <c r="C13" s="146"/>
      <c r="D13" s="146"/>
      <c r="E13" s="146"/>
      <c r="F13" s="146"/>
      <c r="G13" s="146"/>
      <c r="H13" s="146"/>
      <c r="I13" s="146"/>
      <c r="J13" s="35" t="s">
        <v>57</v>
      </c>
      <c r="K13" s="36"/>
    </row>
    <row r="14" spans="1:11" ht="39.950000000000003" customHeight="1" x14ac:dyDescent="0.25">
      <c r="A14" s="31">
        <v>5</v>
      </c>
      <c r="B14" s="145" t="s">
        <v>55</v>
      </c>
      <c r="C14" s="146"/>
      <c r="D14" s="146"/>
      <c r="E14" s="146"/>
      <c r="F14" s="146"/>
      <c r="G14" s="146"/>
      <c r="H14" s="146"/>
      <c r="I14" s="146"/>
      <c r="J14" s="35" t="s">
        <v>58</v>
      </c>
      <c r="K14" s="36"/>
    </row>
    <row r="15" spans="1:11" ht="39.950000000000003" customHeight="1" x14ac:dyDescent="0.25">
      <c r="A15" s="31">
        <v>6</v>
      </c>
      <c r="B15" s="145" t="s">
        <v>70</v>
      </c>
      <c r="C15" s="146"/>
      <c r="D15" s="146"/>
      <c r="E15" s="146"/>
      <c r="F15" s="146"/>
      <c r="G15" s="146"/>
      <c r="H15" s="146"/>
      <c r="I15" s="146"/>
      <c r="J15" s="35" t="s">
        <v>49</v>
      </c>
      <c r="K15" s="36"/>
    </row>
    <row r="16" spans="1:11" ht="39.950000000000003" customHeight="1" x14ac:dyDescent="0.25">
      <c r="A16" s="31">
        <v>7</v>
      </c>
      <c r="B16" s="145" t="s">
        <v>71</v>
      </c>
      <c r="C16" s="146"/>
      <c r="D16" s="146"/>
      <c r="E16" s="146"/>
      <c r="F16" s="146"/>
      <c r="G16" s="146"/>
      <c r="H16" s="146"/>
      <c r="I16" s="146"/>
      <c r="J16" s="35" t="s">
        <v>50</v>
      </c>
      <c r="K16" s="37"/>
    </row>
    <row r="17" spans="1:11" ht="39.950000000000003" customHeight="1" x14ac:dyDescent="0.25">
      <c r="A17" s="31">
        <v>8</v>
      </c>
      <c r="B17" s="145" t="s">
        <v>72</v>
      </c>
      <c r="C17" s="146"/>
      <c r="D17" s="146"/>
      <c r="E17" s="146"/>
      <c r="F17" s="146"/>
      <c r="G17" s="146"/>
      <c r="H17" s="146"/>
      <c r="I17" s="146"/>
      <c r="J17" s="35" t="s">
        <v>73</v>
      </c>
      <c r="K17" s="37"/>
    </row>
    <row r="18" spans="1:11" ht="39.950000000000003" customHeight="1" x14ac:dyDescent="0.25">
      <c r="A18" s="31">
        <v>9</v>
      </c>
      <c r="B18" s="148" t="s">
        <v>113</v>
      </c>
      <c r="C18" s="149"/>
      <c r="D18" s="149"/>
      <c r="E18" s="149"/>
      <c r="F18" s="149"/>
      <c r="G18" s="149"/>
      <c r="H18" s="149"/>
      <c r="I18" s="149"/>
      <c r="J18" s="38" t="s">
        <v>51</v>
      </c>
      <c r="K18" s="39">
        <f>((1+K10+K11+K12) * (1+K13) * (1+K14)) / (1-K15-K16-K17) -1</f>
        <v>0</v>
      </c>
    </row>
    <row r="19" spans="1:11" ht="24.95" customHeight="1" x14ac:dyDescent="0.25">
      <c r="A19" s="116" t="s">
        <v>74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8"/>
    </row>
    <row r="20" spans="1:11" x14ac:dyDescent="0.25">
      <c r="A20" s="147"/>
      <c r="B20" s="147"/>
      <c r="C20" s="147"/>
      <c r="D20" s="147"/>
      <c r="E20" s="147"/>
      <c r="F20" s="147"/>
      <c r="G20" s="147"/>
      <c r="H20" s="147"/>
      <c r="I20" s="147"/>
      <c r="J20" s="147"/>
      <c r="K20" s="147"/>
    </row>
    <row r="21" spans="1:11" x14ac:dyDescent="0.25">
      <c r="A21" s="147"/>
      <c r="B21" s="147"/>
      <c r="C21" s="147"/>
      <c r="D21" s="147"/>
      <c r="E21" s="147"/>
      <c r="F21" s="147"/>
      <c r="G21" s="147"/>
      <c r="H21" s="147"/>
      <c r="I21" s="147"/>
      <c r="J21" s="147"/>
      <c r="K21" s="147"/>
    </row>
    <row r="22" spans="1:11" x14ac:dyDescent="0.25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</row>
    <row r="23" spans="1:11" x14ac:dyDescent="0.25">
      <c r="A23" s="147"/>
      <c r="B23" s="147"/>
      <c r="C23" s="147"/>
      <c r="D23" s="147"/>
      <c r="E23" s="147"/>
      <c r="F23" s="147"/>
      <c r="G23" s="147"/>
      <c r="H23" s="147"/>
      <c r="I23" s="147"/>
      <c r="J23" s="147"/>
      <c r="K23" s="147"/>
    </row>
    <row r="24" spans="1:11" x14ac:dyDescent="0.25">
      <c r="A24" s="147"/>
      <c r="B24" s="147"/>
      <c r="C24" s="147"/>
      <c r="D24" s="147"/>
      <c r="E24" s="147"/>
      <c r="F24" s="147"/>
      <c r="G24" s="147"/>
      <c r="H24" s="147"/>
      <c r="I24" s="147"/>
      <c r="J24" s="147"/>
      <c r="K24" s="147"/>
    </row>
  </sheetData>
  <mergeCells count="20">
    <mergeCell ref="A1:K1"/>
    <mergeCell ref="B2:K2"/>
    <mergeCell ref="B3:K3"/>
    <mergeCell ref="B4:K4"/>
    <mergeCell ref="B5:K5"/>
    <mergeCell ref="B6:K6"/>
    <mergeCell ref="B7:K7"/>
    <mergeCell ref="A8:K8"/>
    <mergeCell ref="B9:I9"/>
    <mergeCell ref="B10:I10"/>
    <mergeCell ref="B11:I11"/>
    <mergeCell ref="B12:I12"/>
    <mergeCell ref="B13:I13"/>
    <mergeCell ref="A19:K19"/>
    <mergeCell ref="A20:K24"/>
    <mergeCell ref="B14:I14"/>
    <mergeCell ref="B15:I15"/>
    <mergeCell ref="B16:I16"/>
    <mergeCell ref="B17:I17"/>
    <mergeCell ref="B18:I18"/>
  </mergeCells>
  <conditionalFormatting sqref="K18">
    <cfRule type="expression" dxfId="0" priority="1" stopIfTrue="1">
      <formula>DESONERACAO="não"</formula>
    </cfRule>
  </conditionalFormatting>
  <dataValidations count="3">
    <dataValidation type="decimal" allowBlank="1" showErrorMessage="1" errorTitle="Erro de valores" error="Digite um valor entre 0% e 100%" sqref="K10:K15" xr:uid="{23B839BE-5642-4B40-94D9-ACE6F0147403}">
      <formula1>0</formula1>
      <formula2>1</formula2>
    </dataValidation>
    <dataValidation type="decimal" allowBlank="1" showErrorMessage="1" errorTitle="Erro de valores" error="Digite um valor maior do que 0." sqref="K16" xr:uid="{D2B4D82D-F159-484E-8512-FFDFA917F071}">
      <formula1>0</formula1>
      <formula2>1</formula2>
    </dataValidation>
    <dataValidation operator="greaterThanOrEqual" allowBlank="1" showErrorMessage="1" errorTitle="Erro de valores" error="Digite um valor igual a 0% ou 2%." sqref="K17" xr:uid="{AB194E74-12F4-469E-8D09-F797DCF16A4F}">
      <formula1>0</formula1>
      <formula2>0</formula2>
    </dataValidation>
  </dataValidations>
  <pageMargins left="0.51181102362204722" right="0.51181102362204722" top="0.78740157480314965" bottom="0.78740157480314965" header="0.31496062992125984" footer="0.31496062992125984"/>
  <pageSetup paperSize="9" scale="9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5B053-E466-4D25-990E-FB4A27DCABEA}">
  <dimension ref="A1:J35"/>
  <sheetViews>
    <sheetView topLeftCell="A16" workbookViewId="0">
      <selection activeCell="J35" sqref="J35"/>
    </sheetView>
  </sheetViews>
  <sheetFormatPr defaultRowHeight="15" x14ac:dyDescent="0.25"/>
  <cols>
    <col min="1" max="1" width="16.28515625" bestFit="1" customWidth="1"/>
    <col min="9" max="9" width="18.28515625" customWidth="1"/>
    <col min="10" max="10" width="20.140625" customWidth="1"/>
  </cols>
  <sheetData>
    <row r="1" spans="1:10" ht="47.25" customHeight="1" x14ac:dyDescent="0.25">
      <c r="A1" s="189" t="s">
        <v>146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42" customHeight="1" x14ac:dyDescent="0.25">
      <c r="A2" s="32" t="s">
        <v>6</v>
      </c>
      <c r="B2" s="190" t="str">
        <f>'PLANILHA ORÇAMENTÁRIA'!B3:H3</f>
        <v>CONTRATAÇÃO DE OBRAS DE CONSTRUÇÃO DE PONTES DE CONCRETO ARMADO E METÁLICO, SITUADAS RESPECTIVAMENTE SOBRE O RIO DO MEIO, NA RUA VALMIR LONGARETE, BAIRRO NOVA ROMA E SOBRE O RIO DO SALTO, NO BAIRRO SANTA BÁRBARA, AMBAS NO MUNICÍPIO DE MORRO GRANDE.</v>
      </c>
      <c r="C2" s="190"/>
      <c r="D2" s="190"/>
      <c r="E2" s="190"/>
      <c r="F2" s="190"/>
      <c r="G2" s="190"/>
      <c r="H2" s="190"/>
      <c r="I2" s="190"/>
      <c r="J2" s="190"/>
    </row>
    <row r="3" spans="1:10" ht="30" customHeight="1" x14ac:dyDescent="0.25">
      <c r="A3" s="13" t="str">
        <f>'PLANILHA ORÇAMENTÁRIA'!A4</f>
        <v>CE nº</v>
      </c>
      <c r="B3" s="161" t="str">
        <f>'PLANILHA ORÇAMENTÁRIA'!B4:H4</f>
        <v>8/2024/PMMG</v>
      </c>
      <c r="C3" s="162"/>
      <c r="D3" s="162"/>
      <c r="E3" s="162"/>
      <c r="F3" s="162"/>
      <c r="G3" s="162"/>
      <c r="H3" s="162"/>
      <c r="I3" s="162"/>
      <c r="J3" s="163"/>
    </row>
    <row r="4" spans="1:10" ht="30" customHeight="1" x14ac:dyDescent="0.25">
      <c r="A4" s="32" t="s">
        <v>7</v>
      </c>
      <c r="B4" s="191">
        <f>'PLANILHA ORÇAMENTÁRIA'!B5:H5</f>
        <v>0</v>
      </c>
      <c r="C4" s="165"/>
      <c r="D4" s="165"/>
      <c r="E4" s="165"/>
      <c r="F4" s="165"/>
      <c r="G4" s="165"/>
      <c r="H4" s="165"/>
      <c r="I4" s="165"/>
      <c r="J4" s="166"/>
    </row>
    <row r="5" spans="1:10" ht="30" customHeight="1" x14ac:dyDescent="0.25">
      <c r="A5" s="32" t="s">
        <v>8</v>
      </c>
      <c r="B5" s="192">
        <f>BDI!B5</f>
        <v>0</v>
      </c>
      <c r="C5" s="193"/>
      <c r="D5" s="193"/>
      <c r="E5" s="193"/>
      <c r="F5" s="193"/>
      <c r="G5" s="193"/>
      <c r="H5" s="193"/>
      <c r="I5" s="193"/>
      <c r="J5" s="193"/>
    </row>
    <row r="6" spans="1:10" ht="30" customHeight="1" x14ac:dyDescent="0.25">
      <c r="A6" s="32" t="s">
        <v>44</v>
      </c>
      <c r="B6" s="187">
        <f>'PLANILHA ORÇAMENTÁRIA'!B7</f>
        <v>0</v>
      </c>
      <c r="C6" s="187"/>
      <c r="D6" s="187"/>
      <c r="E6" s="187"/>
      <c r="F6" s="187"/>
      <c r="G6" s="187"/>
      <c r="H6" s="187"/>
      <c r="I6" s="187"/>
      <c r="J6" s="187"/>
    </row>
    <row r="7" spans="1:10" ht="30" customHeight="1" x14ac:dyDescent="0.25">
      <c r="A7" s="32" t="s">
        <v>45</v>
      </c>
      <c r="B7" s="187">
        <f>'PLANILHA ORÇAMENTÁRIA'!B8</f>
        <v>0</v>
      </c>
      <c r="C7" s="187"/>
      <c r="D7" s="187"/>
      <c r="E7" s="187"/>
      <c r="F7" s="187"/>
      <c r="G7" s="187"/>
      <c r="H7" s="187"/>
      <c r="I7" s="187"/>
      <c r="J7" s="187"/>
    </row>
    <row r="8" spans="1:10" ht="24.95" customHeight="1" x14ac:dyDescent="0.25">
      <c r="A8" s="188"/>
      <c r="B8" s="188"/>
      <c r="C8" s="188"/>
      <c r="D8" s="188"/>
      <c r="E8" s="188"/>
      <c r="F8" s="188"/>
      <c r="G8" s="188"/>
      <c r="H8" s="188"/>
      <c r="I8" s="188"/>
      <c r="J8" s="188"/>
    </row>
    <row r="9" spans="1:10" ht="39.950000000000003" customHeight="1" x14ac:dyDescent="0.25">
      <c r="A9" s="168" t="s">
        <v>117</v>
      </c>
      <c r="B9" s="181" t="s">
        <v>114</v>
      </c>
      <c r="C9" s="182"/>
      <c r="D9" s="182"/>
      <c r="E9" s="182"/>
      <c r="F9" s="182"/>
      <c r="G9" s="182"/>
      <c r="H9" s="182"/>
      <c r="I9" s="183"/>
      <c r="J9" s="43" t="s">
        <v>115</v>
      </c>
    </row>
    <row r="10" spans="1:10" ht="18" customHeight="1" x14ac:dyDescent="0.25">
      <c r="A10" s="169"/>
      <c r="B10" s="172" t="s">
        <v>126</v>
      </c>
      <c r="C10" s="172"/>
      <c r="D10" s="172"/>
      <c r="E10" s="172"/>
      <c r="F10" s="172"/>
      <c r="G10" s="172"/>
      <c r="H10" s="172"/>
      <c r="I10" s="172"/>
      <c r="J10" s="46"/>
    </row>
    <row r="11" spans="1:10" ht="18" customHeight="1" x14ac:dyDescent="0.25">
      <c r="A11" s="169"/>
      <c r="B11" s="172" t="s">
        <v>127</v>
      </c>
      <c r="C11" s="172"/>
      <c r="D11" s="172"/>
      <c r="E11" s="172"/>
      <c r="F11" s="172"/>
      <c r="G11" s="172"/>
      <c r="H11" s="172"/>
      <c r="I11" s="172"/>
      <c r="J11" s="46"/>
    </row>
    <row r="12" spans="1:10" ht="18" customHeight="1" x14ac:dyDescent="0.25">
      <c r="A12" s="169"/>
      <c r="B12" s="172" t="s">
        <v>128</v>
      </c>
      <c r="C12" s="172"/>
      <c r="D12" s="172"/>
      <c r="E12" s="172"/>
      <c r="F12" s="172"/>
      <c r="G12" s="172"/>
      <c r="H12" s="172"/>
      <c r="I12" s="172"/>
      <c r="J12" s="46"/>
    </row>
    <row r="13" spans="1:10" ht="18" customHeight="1" x14ac:dyDescent="0.25">
      <c r="A13" s="169"/>
      <c r="B13" s="172" t="s">
        <v>129</v>
      </c>
      <c r="C13" s="172"/>
      <c r="D13" s="172"/>
      <c r="E13" s="172"/>
      <c r="F13" s="172"/>
      <c r="G13" s="172"/>
      <c r="H13" s="172"/>
      <c r="I13" s="172"/>
      <c r="J13" s="46"/>
    </row>
    <row r="14" spans="1:10" ht="18" customHeight="1" x14ac:dyDescent="0.25">
      <c r="A14" s="169"/>
      <c r="B14" s="172" t="s">
        <v>130</v>
      </c>
      <c r="C14" s="172"/>
      <c r="D14" s="172"/>
      <c r="E14" s="172"/>
      <c r="F14" s="172"/>
      <c r="G14" s="172"/>
      <c r="H14" s="172"/>
      <c r="I14" s="172"/>
      <c r="J14" s="46"/>
    </row>
    <row r="15" spans="1:10" ht="18" customHeight="1" x14ac:dyDescent="0.25">
      <c r="A15" s="169"/>
      <c r="B15" s="172" t="s">
        <v>131</v>
      </c>
      <c r="C15" s="172"/>
      <c r="D15" s="172"/>
      <c r="E15" s="172"/>
      <c r="F15" s="172"/>
      <c r="G15" s="172"/>
      <c r="H15" s="172"/>
      <c r="I15" s="172"/>
      <c r="J15" s="46"/>
    </row>
    <row r="16" spans="1:10" ht="18" customHeight="1" x14ac:dyDescent="0.25">
      <c r="A16" s="169"/>
      <c r="B16" s="172" t="s">
        <v>132</v>
      </c>
      <c r="C16" s="172"/>
      <c r="D16" s="172"/>
      <c r="E16" s="172"/>
      <c r="F16" s="172"/>
      <c r="G16" s="172"/>
      <c r="H16" s="172"/>
      <c r="I16" s="172"/>
      <c r="J16" s="46"/>
    </row>
    <row r="17" spans="1:10" ht="18" customHeight="1" x14ac:dyDescent="0.25">
      <c r="A17" s="169"/>
      <c r="B17" s="172" t="s">
        <v>133</v>
      </c>
      <c r="C17" s="172"/>
      <c r="D17" s="172"/>
      <c r="E17" s="172"/>
      <c r="F17" s="172"/>
      <c r="G17" s="172"/>
      <c r="H17" s="172"/>
      <c r="I17" s="172"/>
      <c r="J17" s="46"/>
    </row>
    <row r="18" spans="1:10" ht="18" customHeight="1" x14ac:dyDescent="0.25">
      <c r="A18" s="169"/>
      <c r="B18" s="184" t="s">
        <v>134</v>
      </c>
      <c r="C18" s="185"/>
      <c r="D18" s="185"/>
      <c r="E18" s="185"/>
      <c r="F18" s="185"/>
      <c r="G18" s="185"/>
      <c r="H18" s="185"/>
      <c r="I18" s="186"/>
      <c r="J18" s="46"/>
    </row>
    <row r="19" spans="1:10" ht="24.95" customHeight="1" x14ac:dyDescent="0.25">
      <c r="A19" s="170"/>
      <c r="B19" s="171" t="s">
        <v>118</v>
      </c>
      <c r="C19" s="171"/>
      <c r="D19" s="171"/>
      <c r="E19" s="171"/>
      <c r="F19" s="171"/>
      <c r="G19" s="171"/>
      <c r="H19" s="171"/>
      <c r="I19" s="171"/>
      <c r="J19" s="44">
        <f>SUM(J10:J18)</f>
        <v>0</v>
      </c>
    </row>
    <row r="20" spans="1:10" ht="18" customHeight="1" x14ac:dyDescent="0.25">
      <c r="A20" s="168" t="s">
        <v>119</v>
      </c>
      <c r="B20" s="173" t="s">
        <v>135</v>
      </c>
      <c r="C20" s="174"/>
      <c r="D20" s="174"/>
      <c r="E20" s="174"/>
      <c r="F20" s="174"/>
      <c r="G20" s="174"/>
      <c r="H20" s="174"/>
      <c r="I20" s="175"/>
      <c r="J20" s="46"/>
    </row>
    <row r="21" spans="1:10" ht="18" customHeight="1" x14ac:dyDescent="0.25">
      <c r="A21" s="169"/>
      <c r="B21" s="173" t="s">
        <v>136</v>
      </c>
      <c r="C21" s="174"/>
      <c r="D21" s="174"/>
      <c r="E21" s="174"/>
      <c r="F21" s="174"/>
      <c r="G21" s="174"/>
      <c r="H21" s="174"/>
      <c r="I21" s="175"/>
      <c r="J21" s="46"/>
    </row>
    <row r="22" spans="1:10" ht="18" customHeight="1" x14ac:dyDescent="0.25">
      <c r="A22" s="169"/>
      <c r="B22" s="173" t="s">
        <v>137</v>
      </c>
      <c r="C22" s="174"/>
      <c r="D22" s="174"/>
      <c r="E22" s="174"/>
      <c r="F22" s="174"/>
      <c r="G22" s="174"/>
      <c r="H22" s="174"/>
      <c r="I22" s="175"/>
      <c r="J22" s="46"/>
    </row>
    <row r="23" spans="1:10" ht="18" customHeight="1" x14ac:dyDescent="0.25">
      <c r="A23" s="169"/>
      <c r="B23" s="173" t="s">
        <v>138</v>
      </c>
      <c r="C23" s="174"/>
      <c r="D23" s="174"/>
      <c r="E23" s="174"/>
      <c r="F23" s="174"/>
      <c r="G23" s="174"/>
      <c r="H23" s="174"/>
      <c r="I23" s="175"/>
      <c r="J23" s="46"/>
    </row>
    <row r="24" spans="1:10" ht="25.5" customHeight="1" x14ac:dyDescent="0.25">
      <c r="A24" s="169"/>
      <c r="B24" s="173" t="s">
        <v>139</v>
      </c>
      <c r="C24" s="174"/>
      <c r="D24" s="174"/>
      <c r="E24" s="174"/>
      <c r="F24" s="174"/>
      <c r="G24" s="174"/>
      <c r="H24" s="174"/>
      <c r="I24" s="175"/>
      <c r="J24" s="46"/>
    </row>
    <row r="25" spans="1:10" ht="24.95" customHeight="1" x14ac:dyDescent="0.25">
      <c r="A25" s="170"/>
      <c r="B25" s="176" t="s">
        <v>116</v>
      </c>
      <c r="C25" s="177"/>
      <c r="D25" s="177"/>
      <c r="E25" s="177"/>
      <c r="F25" s="177"/>
      <c r="G25" s="177"/>
      <c r="H25" s="177"/>
      <c r="I25" s="178"/>
      <c r="J25" s="44">
        <f>SUM(J20:J24)</f>
        <v>0</v>
      </c>
    </row>
    <row r="26" spans="1:10" ht="18" customHeight="1" x14ac:dyDescent="0.25">
      <c r="A26" s="168" t="s">
        <v>122</v>
      </c>
      <c r="B26" s="172" t="s">
        <v>140</v>
      </c>
      <c r="C26" s="172"/>
      <c r="D26" s="172"/>
      <c r="E26" s="172"/>
      <c r="F26" s="172"/>
      <c r="G26" s="172"/>
      <c r="H26" s="172"/>
      <c r="I26" s="172"/>
      <c r="J26" s="46"/>
    </row>
    <row r="27" spans="1:10" ht="18" customHeight="1" x14ac:dyDescent="0.25">
      <c r="A27" s="169"/>
      <c r="B27" s="172" t="s">
        <v>141</v>
      </c>
      <c r="C27" s="172"/>
      <c r="D27" s="172"/>
      <c r="E27" s="172"/>
      <c r="F27" s="172"/>
      <c r="G27" s="172"/>
      <c r="H27" s="172"/>
      <c r="I27" s="172"/>
      <c r="J27" s="46"/>
    </row>
    <row r="28" spans="1:10" ht="18" customHeight="1" x14ac:dyDescent="0.25">
      <c r="A28" s="169"/>
      <c r="B28" s="172" t="s">
        <v>142</v>
      </c>
      <c r="C28" s="172"/>
      <c r="D28" s="172"/>
      <c r="E28" s="172"/>
      <c r="F28" s="172"/>
      <c r="G28" s="172"/>
      <c r="H28" s="172"/>
      <c r="I28" s="172"/>
      <c r="J28" s="46"/>
    </row>
    <row r="29" spans="1:10" ht="24.95" customHeight="1" x14ac:dyDescent="0.25">
      <c r="A29" s="170"/>
      <c r="B29" s="171" t="s">
        <v>120</v>
      </c>
      <c r="C29" s="171"/>
      <c r="D29" s="171"/>
      <c r="E29" s="171"/>
      <c r="F29" s="171"/>
      <c r="G29" s="171"/>
      <c r="H29" s="171"/>
      <c r="I29" s="171"/>
      <c r="J29" s="44">
        <f>SUM(J26:J28)</f>
        <v>0</v>
      </c>
    </row>
    <row r="30" spans="1:10" ht="18" customHeight="1" x14ac:dyDescent="0.25">
      <c r="A30" s="168" t="s">
        <v>123</v>
      </c>
      <c r="B30" s="172" t="s">
        <v>143</v>
      </c>
      <c r="C30" s="172"/>
      <c r="D30" s="172"/>
      <c r="E30" s="172"/>
      <c r="F30" s="172"/>
      <c r="G30" s="172"/>
      <c r="H30" s="172"/>
      <c r="I30" s="172"/>
      <c r="J30" s="46"/>
    </row>
    <row r="31" spans="1:10" ht="18" customHeight="1" x14ac:dyDescent="0.25">
      <c r="A31" s="169"/>
      <c r="B31" s="172" t="s">
        <v>144</v>
      </c>
      <c r="C31" s="172"/>
      <c r="D31" s="172"/>
      <c r="E31" s="172"/>
      <c r="F31" s="172"/>
      <c r="G31" s="172"/>
      <c r="H31" s="172"/>
      <c r="I31" s="172"/>
      <c r="J31" s="46"/>
    </row>
    <row r="32" spans="1:10" ht="24.95" customHeight="1" x14ac:dyDescent="0.25">
      <c r="A32" s="170"/>
      <c r="B32" s="171" t="s">
        <v>121</v>
      </c>
      <c r="C32" s="171"/>
      <c r="D32" s="171"/>
      <c r="E32" s="171"/>
      <c r="F32" s="171"/>
      <c r="G32" s="171"/>
      <c r="H32" s="171"/>
      <c r="I32" s="171"/>
      <c r="J32" s="44">
        <f>SUM(J30:J31)</f>
        <v>0</v>
      </c>
    </row>
    <row r="33" spans="1:10" x14ac:dyDescent="0.25">
      <c r="A33" s="168" t="s">
        <v>125</v>
      </c>
      <c r="B33" s="172" t="s">
        <v>145</v>
      </c>
      <c r="C33" s="172"/>
      <c r="D33" s="172"/>
      <c r="E33" s="172"/>
      <c r="F33" s="172"/>
      <c r="G33" s="172"/>
      <c r="H33" s="172"/>
      <c r="I33" s="172"/>
      <c r="J33" s="46"/>
    </row>
    <row r="34" spans="1:10" ht="24.95" customHeight="1" x14ac:dyDescent="0.25">
      <c r="A34" s="169"/>
      <c r="B34" s="179" t="s">
        <v>124</v>
      </c>
      <c r="C34" s="179"/>
      <c r="D34" s="179"/>
      <c r="E34" s="179"/>
      <c r="F34" s="179"/>
      <c r="G34" s="179"/>
      <c r="H34" s="179"/>
      <c r="I34" s="179"/>
      <c r="J34" s="45">
        <f>SUM(J33)</f>
        <v>0</v>
      </c>
    </row>
    <row r="35" spans="1:10" ht="24.95" customHeight="1" x14ac:dyDescent="0.25">
      <c r="A35" s="180" t="s">
        <v>42</v>
      </c>
      <c r="B35" s="180"/>
      <c r="C35" s="180"/>
      <c r="D35" s="180"/>
      <c r="E35" s="180"/>
      <c r="F35" s="180"/>
      <c r="G35" s="180"/>
      <c r="H35" s="180"/>
      <c r="I35" s="180"/>
      <c r="J35" s="47">
        <f>J19+J25+J29+J32+J34</f>
        <v>0</v>
      </c>
    </row>
  </sheetData>
  <mergeCells count="40">
    <mergeCell ref="B7:J7"/>
    <mergeCell ref="A8:J8"/>
    <mergeCell ref="A1:J1"/>
    <mergeCell ref="B2:J2"/>
    <mergeCell ref="B3:J3"/>
    <mergeCell ref="B4:J4"/>
    <mergeCell ref="B5:J5"/>
    <mergeCell ref="B6:J6"/>
    <mergeCell ref="B16:I16"/>
    <mergeCell ref="B17:I17"/>
    <mergeCell ref="A9:A19"/>
    <mergeCell ref="B9:I9"/>
    <mergeCell ref="B10:I10"/>
    <mergeCell ref="B11:I11"/>
    <mergeCell ref="B12:I12"/>
    <mergeCell ref="B13:I13"/>
    <mergeCell ref="B14:I14"/>
    <mergeCell ref="B15:I15"/>
    <mergeCell ref="B18:I18"/>
    <mergeCell ref="B19:I19"/>
    <mergeCell ref="B34:I34"/>
    <mergeCell ref="A33:A34"/>
    <mergeCell ref="A35:I35"/>
    <mergeCell ref="B31:I31"/>
    <mergeCell ref="B29:I29"/>
    <mergeCell ref="B30:I30"/>
    <mergeCell ref="A20:A25"/>
    <mergeCell ref="A26:A29"/>
    <mergeCell ref="A30:A32"/>
    <mergeCell ref="B32:I32"/>
    <mergeCell ref="B33:I33"/>
    <mergeCell ref="B26:I26"/>
    <mergeCell ref="B27:I27"/>
    <mergeCell ref="B28:I28"/>
    <mergeCell ref="B24:I24"/>
    <mergeCell ref="B25:I25"/>
    <mergeCell ref="B23:I23"/>
    <mergeCell ref="B22:I22"/>
    <mergeCell ref="B21:I21"/>
    <mergeCell ref="B20:I20"/>
  </mergeCells>
  <pageMargins left="0.39370078740157483" right="0.39370078740157483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PLANILHA ORÇAMENTÁRIA</vt:lpstr>
      <vt:lpstr>CRONOGRAMA FISCO-FINANCEIRO</vt:lpstr>
      <vt:lpstr>BDI</vt:lpstr>
      <vt:lpstr>ENCARGOS SOCIAIS</vt:lpstr>
      <vt:lpstr>'CRONOGRAMA FISCO-FINANCEIRO'!Area_de_impressao</vt:lpstr>
      <vt:lpstr>'PLANILHA ORÇAMENTÁRIA'!Area_de_impressao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2024-08-28T11:44:56Z</dcterms:modified>
</cp:coreProperties>
</file>