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FAA88AB5-C23E-4FE2-87AC-759017368B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 ORÇAMENTÁRIA" sheetId="3" r:id="rId1"/>
    <sheet name="CRONOGRAMA FISICO-FINANCEIRO" sheetId="6" r:id="rId2"/>
    <sheet name="BDI 1" sheetId="7" r:id="rId3"/>
    <sheet name="BDI 2" sheetId="8" r:id="rId4"/>
  </sheets>
  <definedNames>
    <definedName name="_xlnm.Print_Area" localSheetId="1">'CRONOGRAMA FISICO-FINANCEIRO'!$A$1:$P$24</definedName>
    <definedName name="_xlnm.Print_Area" localSheetId="0">'PLANILHA ORÇAMENTÁRIA'!$A$1:$G$65</definedName>
    <definedName name="BDI" comment="Coluna BDI">1+(INDEX(#REF!,ROW())/100)</definedName>
    <definedName name="BDI.Opcao" hidden="1">#REF!</definedName>
    <definedName name="ContraPart1" comment="Contrapartida1: coluna auxiliar para cálculo da contrapartida">#REF!-SUMIF(#REF!,"&gt;=0",#REF!)</definedName>
    <definedName name="ContraPart2" comment="Diferença entre a contrapartida efetiva menos as contrapartidas informadas pelo usuário (Fin, Física e/ou Outras Fontes)">MAX(#REF!-SUM(#REF!),0)</definedName>
    <definedName name="DESONERACAO" hidden="1">IF(OR(Import.Desoneracao="DESONERADO",Import.Desoneracao="SIM"),"SIM","NÃO")</definedName>
    <definedName name="Import.Desoneracao" hidden="1">OFFSET(#REF!,0,-1)</definedName>
    <definedName name="Item" comment="Coluna Número do Macroitem">INDEX(#REF!,ROW())</definedName>
    <definedName name="ListaNomes" comment="Indica os nomes dos Responsáveis Técnicos peloOrçamento, Fiscalização e Execução">#REF!</definedName>
    <definedName name="Macroitem" comment="Mostra o valor da Coluna Total Macroitem na linha pesquisada.">INDEX(#REF!,ROW())</definedName>
    <definedName name="Macroitem1" comment="Indica o valor da coluna Total Macroitem 1">INDEX(#REF!,ROW())</definedName>
    <definedName name="Macroitem2" comment="Indica o valor da coluna Total Macroitem 2">INDEX(#REF!,ROW())</definedName>
    <definedName name="Macroitem3" comment="Indica o valor da coluna Total Macroitem 3">INDEX(#REF!,ROW())</definedName>
    <definedName name="MacroitemAc">INDEX(#REF!,ROW())</definedName>
    <definedName name="MacroitemPer">INDEX(#REF!,ROW())</definedName>
    <definedName name="MacroitemRet">INDEX(#REF!,ROW())</definedName>
    <definedName name="matriz">#REF!</definedName>
    <definedName name="matriz2">#REF!</definedName>
    <definedName name="Medicao1" comment="Indica a posicao na Tabela Matriz do BM 01">INDEX(#REF!,ROW())</definedName>
    <definedName name="ORÇAMENTO.BancoRef" hidden="1">'PLANILHA ORÇAMENTÁRIA'!$F$11</definedName>
    <definedName name="ORÇAMENTO.CustoUnitario" hidden="1">ROUND('PLANILHA ORÇAMENTÁRIA'!$U1,15-13*'PLANILHA ORÇAMENTÁRIA'!$AF$11)</definedName>
    <definedName name="ORÇAMENTO.PrecoUnitarioLicitado" hidden="1">'PLANILHA ORÇAMENTÁRIA'!$AL1</definedName>
    <definedName name="Quantidade" comment="Coluna Quantidade">INDEX(#REF!,ROW())</definedName>
    <definedName name="Quantidade1" comment="Coluna Quantidade1 (Licitados)">INDEX(#REF!,ROW())</definedName>
    <definedName name="Quantidade2" comment="Coluna Quantidade2 (Reprogramado Vigente)">INDEX(#REF!,ROW())</definedName>
    <definedName name="Quantidade3" comment="Coluna Quantidade3 (Reprogramado Proposto)">INDEX(#REF!,ROW())</definedName>
    <definedName name="QuantidadeAc">SUM(OFFSET([0]!Medicao1,0,0,1,#REF!))</definedName>
    <definedName name="QuantidadePeriodo">INDEX([0]!TabMedicao,ROW(),#REF!)</definedName>
    <definedName name="REFERENCIA.Descricao" hidden="1">IF(ISNUMBER('PLANILHA ORÇAMENTÁRIA'!$AF1),OFFSET(INDIRECT(ORÇAMENTO.BancoRef),'PLANILHA ORÇAMENTÁRIA'!$AF1-1,3,1),'PLANILHA ORÇAMENTÁRIA'!$AF1)</definedName>
    <definedName name="REFERENCIA.Unidade" hidden="1">IF(ISNUMBER('PLANILHA ORÇAMENTÁRIA'!$AF1),OFFSET(INDIRECT(ORÇAMENTO.BancoRef),'PLANILHA ORÇAMENTÁRIA'!$AF1-1,4,1),"-")</definedName>
    <definedName name="Registro" comment="Indica o número de ART ou RRT informada na planiha Dados Iniciais, de acordo com o nome escolhido no campo acima, na seta.">IF(INDIRECT(ADDRESS(ROW()-1,COLUMN()))=#REF!,#REF!,IF(INDIRECT(ADDRESS(ROW()-1,COLUMN()))=#REF!,#REF!,IF(INDIRECT(ADDRESS(ROW()-1,COLUMN()))=#REF!,#REF!,"")))</definedName>
    <definedName name="ResParcial" comment="Seleção parcial do Total Subitens referente à um Macroitem específico">OFFSET([0]!Subitem,0,0,MATCH(VLOOKUP("Macroitem",[0]!TabAux,1,FALSE),[0]!TabAux,0),1)</definedName>
    <definedName name="ResParcial1" comment="Seleção parcial do Total Subitens1 referente à um Macroitem específico (licitado)">OFFSET([0]!Subitem1,0,0,MATCH(VLOOKUP("Macroitem",[0]!TabAux,1,FALSE),[0]!TabAux,0),1)</definedName>
    <definedName name="ResParcial2" comment="Seleção parcial do Total Subitens2 referente à um Macroitem específico (Reprogramado Vigente)">OFFSET([0]!Subitem2,0,0,MATCH(VLOOKUP("Macroitem",[0]!TabAux,1,FALSE),[0]!TabAux,0),1)</definedName>
    <definedName name="ResParcial3" comment="Seleção parcial do Total Subitens3 referente à um Macroitem específico (Reprogramado Proposto)">OFFSET([0]!Subitem3,0,0,MATCH(VLOOKUP("Macroitem",[0]!TabAux,1,FALSE),[0]!TabAux,0),1)</definedName>
    <definedName name="ResParcialAc">OFFSET([0]!SubitemAc,0,0,MATCH(VLOOKUP("Macroitem",[0]!TabAux,1,FALSE),[0]!TabAux,0),1)</definedName>
    <definedName name="ResParcialPer">OFFSET([0]!SubitemPer,0,0,MATCH(VLOOKUP("Macroitem",[0]!TabAux,1,FALSE),[0]!TabAux,0),1)</definedName>
    <definedName name="ResParcialRet">OFFSET([0]!SubitemRet,0,0,MATCH(VLOOKUP("Macroitem",[0]!TabAux,1,FALSE),[0]!TabAux,0),1)</definedName>
    <definedName name="Subitem" comment="Coluna Total Subitens">INDEX(#REF!,ROW())</definedName>
    <definedName name="Subitem1" comment="Indica o valor da Coluna Total Subitem1">INDEX(#REF!,ROW())</definedName>
    <definedName name="Subitem2" comment="Indica o valor da Coluna Total Subitem2">INDEX(#REF!,ROW())</definedName>
    <definedName name="Subitem3" comment="Indica o valor da Coluna Total Subitem3">INDEX(#REF!,ROW())</definedName>
    <definedName name="SubitemAc">INDEX(#REF!,ROW())</definedName>
    <definedName name="SubitemPer">INDEX(#REF!,ROW())</definedName>
    <definedName name="SubitemRet">INDEX(#REF!,ROW())</definedName>
    <definedName name="TabAux" comment="Tabela auxiliar para pesquisa do termo &quot;Macroitem&quot;, necessário para funcionamento da planilha. ">#REF!</definedName>
    <definedName name="TabAuxRes" comment="Tabela Matriz da coluna auxiliar, utilizada para Resumo da Reprogramação">#REF!</definedName>
    <definedName name="TabMedicao" comment="Tabela onde é apontado os quantitativos medidos de cada mês.">#REF!</definedName>
    <definedName name="TESTE">#REF!*#REF!</definedName>
    <definedName name="TIPOORCAMENTO" hidden="1">IF(VALUE(#REF!)=2,"Licitado","Proposto")</definedName>
    <definedName name="TotalQ1C2" comment="Multiplica o valor da coluna Quantidade1 pelo valor da coluna Custo Unitário2, quando somente o custo unitário é reprogramado.">[0]!Quantidade1*[0]!Unitario2</definedName>
    <definedName name="TotalQ2C1" comment="Multiplica o valor da coluna Quantidade2 pelo valor da coluna Custo Unitário1, quando somente a quantidade é reprogramada.">[0]!Quantidade2*[0]!Unitario1</definedName>
    <definedName name="TotalQ2C2" comment="Multiplica o valor da coluna Quantidade2 pelo valor da coluna Custo Unitário2 (Ambos Reprogramados Vigentes), quando ambos são diferentes dos respectivos Licitados">[0]!Quantidade2*[0]!Unitario2</definedName>
    <definedName name="TotalSubitem1" comment="Multiplica o valor da coluna Quantidade1 pelo valor da coluna Custo Unitário1 (Licitados), linha a linha, sem função arredondar">[0]!Quantidade1*[0]!Unitario1</definedName>
    <definedName name="Unitario1" comment="Coluna Custo Unitário 1 (Licitados)">INDEX(#REF!,ROW())</definedName>
    <definedName name="Unitario2" comment="Coluna Custo Unitário 2 (Reprogramado Vigente)">INDEX(#REF!,ROW())</definedName>
  </definedNames>
  <calcPr calcId="191029"/>
</workbook>
</file>

<file path=xl/calcChain.xml><?xml version="1.0" encoding="utf-8"?>
<calcChain xmlns="http://schemas.openxmlformats.org/spreadsheetml/2006/main">
  <c r="G56" i="3" l="1"/>
  <c r="G55" i="3"/>
  <c r="G54" i="3"/>
  <c r="G53" i="3"/>
  <c r="G52" i="3"/>
  <c r="G51" i="3"/>
  <c r="G50" i="3"/>
  <c r="G31" i="3"/>
  <c r="B8" i="6"/>
  <c r="B7" i="3"/>
  <c r="B6" i="3"/>
  <c r="K18" i="8"/>
  <c r="B5" i="8" s="1"/>
  <c r="B7" i="8"/>
  <c r="B6" i="8"/>
  <c r="B3" i="8"/>
  <c r="B2" i="8"/>
  <c r="B7" i="7"/>
  <c r="B6" i="7"/>
  <c r="B3" i="7"/>
  <c r="B2" i="7"/>
  <c r="B10" i="6"/>
  <c r="B9" i="6"/>
  <c r="B5" i="6"/>
  <c r="K18" i="7" l="1"/>
  <c r="B7" i="6" l="1"/>
  <c r="B5" i="7"/>
  <c r="B4" i="6"/>
  <c r="B15" i="6"/>
  <c r="B16" i="6"/>
  <c r="B17" i="6"/>
  <c r="B18" i="6"/>
  <c r="B19" i="6"/>
  <c r="B20" i="6"/>
  <c r="G57" i="3"/>
  <c r="G49" i="3"/>
  <c r="G48" i="3"/>
  <c r="G47" i="3"/>
  <c r="G46" i="3"/>
  <c r="G45" i="3"/>
  <c r="G39" i="3"/>
  <c r="G37" i="3"/>
  <c r="G38" i="3"/>
  <c r="G36" i="3"/>
  <c r="G24" i="3"/>
  <c r="G32" i="3"/>
  <c r="G61" i="3" l="1"/>
  <c r="G60" i="3"/>
  <c r="G59" i="3"/>
  <c r="G20" i="3"/>
  <c r="G19" i="3"/>
  <c r="G21" i="3" l="1"/>
  <c r="O16" i="6" s="1"/>
  <c r="K16" i="6" s="1"/>
  <c r="M16" i="6" l="1"/>
  <c r="I16" i="6"/>
  <c r="G16" i="6"/>
  <c r="E16" i="6"/>
  <c r="G41" i="3"/>
  <c r="G30" i="3"/>
  <c r="G29" i="3"/>
  <c r="G25" i="3"/>
  <c r="O17" i="6" s="1"/>
  <c r="K17" i="6" s="1"/>
  <c r="G28" i="3"/>
  <c r="G40" i="3"/>
  <c r="G62" i="3"/>
  <c r="G58" i="3"/>
  <c r="G15" i="3"/>
  <c r="E17" i="6" l="1"/>
  <c r="M17" i="6"/>
  <c r="I17" i="6"/>
  <c r="G17" i="6"/>
  <c r="G63" i="3"/>
  <c r="O20" i="6" s="1"/>
  <c r="K20" i="6" s="1"/>
  <c r="G42" i="3"/>
  <c r="O19" i="6" s="1"/>
  <c r="K19" i="6" s="1"/>
  <c r="G16" i="3"/>
  <c r="G33" i="3"/>
  <c r="O18" i="6" s="1"/>
  <c r="K18" i="6" s="1"/>
  <c r="G65" i="3" l="1"/>
  <c r="O15" i="6"/>
  <c r="K15" i="6" s="1"/>
  <c r="K21" i="6" s="1"/>
  <c r="M20" i="6"/>
  <c r="I20" i="6"/>
  <c r="G20" i="6"/>
  <c r="E20" i="6"/>
  <c r="G18" i="6"/>
  <c r="E18" i="6"/>
  <c r="I18" i="6"/>
  <c r="M18" i="6"/>
  <c r="M19" i="6"/>
  <c r="E19" i="6"/>
  <c r="I19" i="6"/>
  <c r="G19" i="6"/>
  <c r="H54" i="3" l="1"/>
  <c r="H50" i="3"/>
  <c r="H51" i="3"/>
  <c r="H52" i="3"/>
  <c r="H53" i="3"/>
  <c r="H55" i="3"/>
  <c r="H56" i="3"/>
  <c r="H38" i="3"/>
  <c r="H31" i="3"/>
  <c r="H15" i="3"/>
  <c r="H29" i="3"/>
  <c r="H24" i="3"/>
  <c r="H20" i="3"/>
  <c r="H63" i="3"/>
  <c r="H39" i="3"/>
  <c r="H33" i="3"/>
  <c r="H58" i="3"/>
  <c r="H49" i="3"/>
  <c r="H62" i="3"/>
  <c r="H60" i="3"/>
  <c r="H47" i="3"/>
  <c r="B5" i="3"/>
  <c r="B4" i="8" s="1"/>
  <c r="H46" i="3"/>
  <c r="H48" i="3"/>
  <c r="H16" i="3"/>
  <c r="H59" i="3"/>
  <c r="H32" i="3"/>
  <c r="H25" i="3"/>
  <c r="H36" i="3"/>
  <c r="H21" i="3"/>
  <c r="H40" i="3"/>
  <c r="H30" i="3"/>
  <c r="H37" i="3"/>
  <c r="H61" i="3"/>
  <c r="H45" i="3"/>
  <c r="H19" i="3"/>
  <c r="H28" i="3"/>
  <c r="H41" i="3"/>
  <c r="H42" i="3"/>
  <c r="H57" i="3"/>
  <c r="E15" i="6"/>
  <c r="E21" i="6" s="1"/>
  <c r="M15" i="6"/>
  <c r="I15" i="6"/>
  <c r="I21" i="6" s="1"/>
  <c r="O21" i="6"/>
  <c r="G15" i="6"/>
  <c r="G21" i="6" s="1"/>
  <c r="H65" i="3" l="1"/>
  <c r="M21" i="6"/>
  <c r="M23" i="6" s="1"/>
  <c r="K23" i="6"/>
  <c r="B4" i="7"/>
  <c r="B6" i="6"/>
  <c r="P17" i="6"/>
  <c r="P16" i="6"/>
  <c r="P19" i="6"/>
  <c r="P18" i="6"/>
  <c r="P20" i="6"/>
  <c r="I23" i="6"/>
  <c r="P15" i="6"/>
  <c r="G23" i="6"/>
  <c r="E22" i="6"/>
  <c r="E23" i="6"/>
  <c r="G22" i="6" l="1"/>
  <c r="E24" i="6"/>
  <c r="G24" i="6" s="1"/>
  <c r="I24" i="6" s="1"/>
  <c r="K24" i="6" s="1"/>
  <c r="M24" i="6" s="1"/>
  <c r="I22" i="6" l="1"/>
  <c r="K22" i="6" s="1"/>
  <c r="M22" i="6" s="1"/>
</calcChain>
</file>

<file path=xl/sharedStrings.xml><?xml version="1.0" encoding="utf-8"?>
<sst xmlns="http://schemas.openxmlformats.org/spreadsheetml/2006/main" count="256" uniqueCount="163">
  <si>
    <t>Unidade</t>
  </si>
  <si>
    <t>Quantidade</t>
  </si>
  <si>
    <t>1.1</t>
  </si>
  <si>
    <t>ITEM</t>
  </si>
  <si>
    <t>FONTE</t>
  </si>
  <si>
    <t>PLANILHA QUANTITATIVA E ORÇAMENTÁRIA</t>
  </si>
  <si>
    <t>OBRA:</t>
  </si>
  <si>
    <t>Valor Total:</t>
  </si>
  <si>
    <t>Valor do BDI:</t>
  </si>
  <si>
    <t>ITENS DE SERVIÇO</t>
  </si>
  <si>
    <t>Preço Unitário Com BDI (R$)</t>
  </si>
  <si>
    <t>Preço Total Com BDI (R$)</t>
  </si>
  <si>
    <t>TOTAL DO ITEM</t>
  </si>
  <si>
    <t>2.1</t>
  </si>
  <si>
    <t>4.1</t>
  </si>
  <si>
    <t>5.1</t>
  </si>
  <si>
    <t>4.2</t>
  </si>
  <si>
    <t>4.3</t>
  </si>
  <si>
    <t>5.3</t>
  </si>
  <si>
    <t>6.1</t>
  </si>
  <si>
    <t>6.2</t>
  </si>
  <si>
    <t>5.2</t>
  </si>
  <si>
    <t>6.3</t>
  </si>
  <si>
    <t>4.4</t>
  </si>
  <si>
    <t>5.4</t>
  </si>
  <si>
    <t>%</t>
  </si>
  <si>
    <t>3.1</t>
  </si>
  <si>
    <t>CRONOGRAMA FÍSICO FINANCEIRO</t>
  </si>
  <si>
    <t>DISCRIMINAÇÃO</t>
  </si>
  <si>
    <t>PERÍODO</t>
  </si>
  <si>
    <t>TOTAL</t>
  </si>
  <si>
    <t>MÊS 01</t>
  </si>
  <si>
    <t>MÊS 02</t>
  </si>
  <si>
    <t>MÊS 03</t>
  </si>
  <si>
    <t>R$</t>
  </si>
  <si>
    <t>VALOR DA OBRA</t>
  </si>
  <si>
    <t xml:space="preserve">VALOR ACUMULADO </t>
  </si>
  <si>
    <t>PERCENTUAL DA OBRA</t>
  </si>
  <si>
    <t>SOMATÓRIO ACUMULADO %</t>
  </si>
  <si>
    <t>6.4</t>
  </si>
  <si>
    <t>6.5</t>
  </si>
  <si>
    <t>6.6</t>
  </si>
  <si>
    <t>TOTAL GERAL</t>
  </si>
  <si>
    <t>FORNECIMENTO E INSTALAÇÃO DE PLACA DE OBRA COM CHAPA GALVANIZADA E ESTRUTURA DE MADEIRA. AF_03/2022_PS</t>
  </si>
  <si>
    <t>M2</t>
  </si>
  <si>
    <t>2.2</t>
  </si>
  <si>
    <t>Razão Social:</t>
  </si>
  <si>
    <t>CNPJ/MF:</t>
  </si>
  <si>
    <t>M3</t>
  </si>
  <si>
    <t>M</t>
  </si>
  <si>
    <t>Concorrência nº</t>
  </si>
  <si>
    <t>Siglas</t>
  </si>
  <si>
    <t>% Adotado</t>
  </si>
  <si>
    <t>CP</t>
  </si>
  <si>
    <t>ISS</t>
  </si>
  <si>
    <t>BDI SEM desoneração (Fórmula Acórdão TCU)</t>
  </si>
  <si>
    <t>BDI PAD</t>
  </si>
  <si>
    <t>AC</t>
  </si>
  <si>
    <t>Risco</t>
  </si>
  <si>
    <t>Despesas Financeiras</t>
  </si>
  <si>
    <t>Lucro</t>
  </si>
  <si>
    <t>R</t>
  </si>
  <si>
    <t>DF</t>
  </si>
  <si>
    <t>L</t>
  </si>
  <si>
    <t>Seguro e Garantia</t>
  </si>
  <si>
    <t>Administração Central</t>
  </si>
  <si>
    <t>SINAPI 103689</t>
  </si>
  <si>
    <t>MÊS 04</t>
  </si>
  <si>
    <t>SERVIÇOS PRELIMINARES</t>
  </si>
  <si>
    <t>TERRAPLENAGEM</t>
  </si>
  <si>
    <t>SICRO 5915320</t>
  </si>
  <si>
    <t>Transporte com caminhão basculante de 14 m³ - rodovia em revestimento primário</t>
  </si>
  <si>
    <t>tkm</t>
  </si>
  <si>
    <t>m²</t>
  </si>
  <si>
    <t>SICRO 4011209</t>
  </si>
  <si>
    <t>PAVIMENTAÇÃO  1a ETAPA</t>
  </si>
  <si>
    <t>m³</t>
  </si>
  <si>
    <t>Imprimação com emulsão asfáltica</t>
  </si>
  <si>
    <t>Pintura de ligação</t>
  </si>
  <si>
    <t>Concreto asfáltico - faixa C - areia e brita comerciais</t>
  </si>
  <si>
    <t>5.5</t>
  </si>
  <si>
    <t>5.6</t>
  </si>
  <si>
    <t>DRENAGEM</t>
  </si>
  <si>
    <t>6.7</t>
  </si>
  <si>
    <t>6.8</t>
  </si>
  <si>
    <t>6.9</t>
  </si>
  <si>
    <t>6.10</t>
  </si>
  <si>
    <t>6.11</t>
  </si>
  <si>
    <t>6.12</t>
  </si>
  <si>
    <t>COMP-11</t>
  </si>
  <si>
    <t>SICRO 4805757</t>
  </si>
  <si>
    <t>SICRO 4815671</t>
  </si>
  <si>
    <t>SINAPI 92811</t>
  </si>
  <si>
    <t>SINAPI-I 37453</t>
  </si>
  <si>
    <t>SINAPI 92809</t>
  </si>
  <si>
    <t>SINAPI 95568</t>
  </si>
  <si>
    <t>SINAPI 92815</t>
  </si>
  <si>
    <t>SICRO M2176</t>
  </si>
  <si>
    <t>SICRO 0804393</t>
  </si>
  <si>
    <t>Escavação mecânica de vala em material de 1ª categoria</t>
  </si>
  <si>
    <t>Reaterro e compactação com soquete vibratório</t>
  </si>
  <si>
    <t>ASSENTAMENTO DE TUBO DE CONCRETO PARA REDES COLETORAS DE ÁGUAS PLUVIAIS, DIÂMETRO DE 600 MM, JUNTA RÍGIDA, INSTALADO EM LOCAL COM BAIXO NÍVEL DE INTERFERÊNCIAS (NÃO INCLUI FORNECIMENTO). AF_12/2015</t>
  </si>
  <si>
    <t xml:space="preserve">TUBO DE CONCRETO SIMPLES PARA AGUAS PLUVIAIS, CLASSE PS1, COM ENCAIXE MACHO E FEMEA, DIAMETRO NOMINAL DE 600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</si>
  <si>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ASSENTAMENTO DE TUBO DE CONCRETO PARA REDES COLETORAS DE ÁGUAS PLUVIAIS, DIÂMETRO DE 400 MM, JUNTA RÍGIDA, INSTALADO EM LOCAL COM BAIXO NÍVEL DE INTERFERÊNCIAS (NÃO INCLUI FORNECIMENTO). AF_12/2015</t>
  </si>
  <si>
    <t>TUBO DE CONCRETO (SIMPLES) PARA REDES COLETORAS DE ÁGUAS PLUVIAIS, DIÂMETRO DE 400 MM, JUNTA RÍGIDA, INSTALADO EM LOCAL COM BAIXO NÍVEL DE INTERFERÊNCIAS - FORNECIMENTO E ASSENTAMENTO. AF_12/2015</t>
  </si>
  <si>
    <t>ASSENTAMENTO DE TUBO DE CONCRETO PARA REDES COLETORAS DE ÁGUAS PLUVIAIS, DIÂMETRO DE 1000 MM, JUNTA RÍGIDA, INSTALADO EM LOCAL COM BAIXO NÍVEL DE INTERFERÊNCIAS (NÃO INCLUI FORNECIMENTO). AF_12/2015</t>
  </si>
  <si>
    <t>Tubo de concreto armado PA2 - D = 1,00 m</t>
  </si>
  <si>
    <t xml:space="preserve">LASTRO DE BRITA  N.2 </t>
  </si>
  <si>
    <t>Boca de BSTC D = 1,00 m - esconsidade 0° - areia e brita comerciais - alas esconsas</t>
  </si>
  <si>
    <t>m</t>
  </si>
  <si>
    <t>un</t>
  </si>
  <si>
    <t>UN</t>
  </si>
  <si>
    <t>Concorrência nº:</t>
  </si>
  <si>
    <t>Item</t>
  </si>
  <si>
    <t>Descrição Análitica</t>
  </si>
  <si>
    <t>S + G</t>
  </si>
  <si>
    <t>Tributos (impostos: COFINS 3% e  PIS 0,65%)</t>
  </si>
  <si>
    <t>Tributos (ISS)</t>
  </si>
  <si>
    <t>Tributos (Contribuição Previdenciária sobre a Receita Bruta)</t>
  </si>
  <si>
    <t>CPRB</t>
  </si>
  <si>
    <t>FORMULA - ACÓRDÃO TCU 2.622/2013</t>
  </si>
  <si>
    <t>Valor do BDI 1:</t>
  </si>
  <si>
    <t>Valor do BDI 2:</t>
  </si>
  <si>
    <t>QUADRO DE COMPOSIÇÃO DO BDI 1</t>
  </si>
  <si>
    <t>QUADRO DE COMPOSIÇÃO DO BDI 2</t>
  </si>
  <si>
    <t>TERRAPLANAGEM E ATERRO COM REVESTIMENTO PRIMÁRIO DA ESTRADA MUNICIPAL SÃO MATEUS - MG 16</t>
  </si>
  <si>
    <t>ADMINISTRAÇÃO LOCAL</t>
  </si>
  <si>
    <t>COMP-200</t>
  </si>
  <si>
    <t xml:space="preserve">ADMINISTRAÇÃO LOCAL  - EST. GERAL - MG-19-SÃO MATEUS  - TERRAPLENAGEM E DRENAGEM </t>
  </si>
  <si>
    <t xml:space="preserve">MOBILIZAÇÃO E DESMOBILIZAÇÃO </t>
  </si>
  <si>
    <t>COMP-85</t>
  </si>
  <si>
    <t>COMP-86</t>
  </si>
  <si>
    <t xml:space="preserve">MOBILIZAÇÃO DE EQUIPAMENTO </t>
  </si>
  <si>
    <t xml:space="preserve">DESMOBILIZAÇÃO DE EQUIPAMENTO </t>
  </si>
  <si>
    <t>UND</t>
  </si>
  <si>
    <t>4.5</t>
  </si>
  <si>
    <t>COMP-110</t>
  </si>
  <si>
    <t>SICRO 5502114</t>
  </si>
  <si>
    <t>SICRO 5502978</t>
  </si>
  <si>
    <t>M³</t>
  </si>
  <si>
    <t>COMP-170</t>
  </si>
  <si>
    <t>COMP-202</t>
  </si>
  <si>
    <t>Compactação de aterros a 100% do Proctor normal</t>
  </si>
  <si>
    <t xml:space="preserve">AQUISIÇÃO DE SEIXO ROLADO PARA ATERRO  - (EXCLUSIVE - TRANSPORTE ) </t>
  </si>
  <si>
    <t>EXECUÇÃO E COMPACTAÇÃO DE  SUB BASE PARA PAVIMENTAÇÃO DE SEIXO PENEIRADO (EXCLUSIVE SEIXO PENERADO E TRANSPORTE)</t>
  </si>
  <si>
    <t xml:space="preserve">AQUISIÇÃO DE SEIXO ROLADO PENEIRADO  - (EXCLUSIVE - TRANSPORTE ) </t>
  </si>
  <si>
    <t>6.13</t>
  </si>
  <si>
    <t>6.14</t>
  </si>
  <si>
    <t>6.15</t>
  </si>
  <si>
    <t>6.16</t>
  </si>
  <si>
    <t>6.17</t>
  </si>
  <si>
    <t>6.18</t>
  </si>
  <si>
    <t>SICRO 0804061</t>
  </si>
  <si>
    <t>SICRO 0804377</t>
  </si>
  <si>
    <t>SICRO 2003618</t>
  </si>
  <si>
    <t>SICRO 1600404</t>
  </si>
  <si>
    <t>Boca de BSTC D = 0,40 m - esconsidade 0° - areia e brita comerciais - alas retas</t>
  </si>
  <si>
    <t>Boca de BSTC D = 0,60 m - esconsidade 0° - areia e brita comerciais - alas esconsas</t>
  </si>
  <si>
    <t>Boca de lobo simples - BLS 01 - areia e brita comerciais</t>
  </si>
  <si>
    <t>Remoção de tubos de concreto com diâmetro de 0,40 m a 1,00 m em valas e bueiros</t>
  </si>
  <si>
    <t xml:space="preserve">M     </t>
  </si>
  <si>
    <t>MÊS 05</t>
  </si>
  <si>
    <t>7/2024/PMMG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</si>
</sst>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_-&quot;R$&quot;* #,##0.00_-;\-&quot;R$&quot;* #,##0.00_-;_-&quot;R$&quot;* &quot;-&quot;??_-;_-@_-"/>
    <numFmt numFmtId="167" formatCode="_-* #,##0.00_-;\-* #,##0.00_-;_-* \-??_-;_-@_-"/>
    <numFmt numFmtId="168" formatCode="_(* #,##0.00_);_(* \(#,##0.00\);_(* \-??_);_(@_)"/>
    <numFmt numFmtId="169" formatCode="_-&quot;R$ &quot;* #,##0.00_-;&quot;-R$ &quot;* #,##0.00_-;_-&quot;R$ &quot;* \-??_-;_-@_-"/>
  </numFmts>
  <fonts count="3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8">
    <xf numFmtId="0" fontId="0" fillId="0" borderId="0"/>
    <xf numFmtId="0" fontId="11" fillId="0" borderId="0"/>
    <xf numFmtId="0" fontId="10" fillId="0" borderId="0"/>
    <xf numFmtId="165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166" fontId="17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3" borderId="0" applyNumberFormat="0" applyBorder="0" applyAlignment="0" applyProtection="0"/>
    <xf numFmtId="0" fontId="24" fillId="12" borderId="9" applyNumberFormat="0" applyAlignment="0" applyProtection="0"/>
    <xf numFmtId="0" fontId="25" fillId="13" borderId="10" applyNumberFormat="0" applyAlignment="0" applyProtection="0"/>
    <xf numFmtId="0" fontId="26" fillId="0" borderId="11" applyNumberFormat="0" applyFill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7" fillId="4" borderId="9" applyNumberFormat="0" applyAlignment="0" applyProtection="0"/>
    <xf numFmtId="169" fontId="10" fillId="0" borderId="0" applyFill="0" applyBorder="0" applyAlignment="0" applyProtection="0"/>
    <xf numFmtId="0" fontId="10" fillId="0" borderId="0"/>
    <xf numFmtId="0" fontId="21" fillId="0" borderId="0"/>
    <xf numFmtId="0" fontId="10" fillId="6" borderId="12" applyNumberFormat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28" fillId="12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1" fillId="0" borderId="17" applyNumberFormat="0" applyFill="0" applyAlignment="0" applyProtection="0"/>
    <xf numFmtId="168" fontId="10" fillId="0" borderId="0" applyFill="0" applyBorder="0" applyAlignment="0" applyProtection="0"/>
    <xf numFmtId="167" fontId="10" fillId="0" borderId="0" applyFill="0" applyBorder="0" applyAlignment="0" applyProtection="0"/>
    <xf numFmtId="43" fontId="13" fillId="0" borderId="0" applyFont="0" applyFill="0" applyBorder="0" applyAlignment="0" applyProtection="0"/>
  </cellStyleXfs>
  <cellXfs count="156">
    <xf numFmtId="0" fontId="0" fillId="0" borderId="0" xfId="0"/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2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16" fillId="17" borderId="1" xfId="7" applyNumberFormat="1" applyFont="1" applyFill="1" applyBorder="1" applyAlignment="1">
      <alignment horizontal="center" vertical="center"/>
    </xf>
    <xf numFmtId="2" fontId="16" fillId="17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8" fontId="0" fillId="0" borderId="25" xfId="55" applyFont="1" applyFill="1" applyBorder="1" applyAlignment="1" applyProtection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3" fillId="18" borderId="1" xfId="0" applyFont="1" applyFill="1" applyBorder="1" applyAlignment="1">
      <alignment horizontal="right" vertical="center"/>
    </xf>
    <xf numFmtId="0" fontId="12" fillId="0" borderId="24" xfId="41" applyFont="1" applyBorder="1" applyAlignment="1">
      <alignment horizontal="center" vertical="center"/>
    </xf>
    <xf numFmtId="4" fontId="12" fillId="0" borderId="24" xfId="41" applyNumberFormat="1" applyFont="1" applyBorder="1" applyAlignment="1">
      <alignment horizontal="center" vertical="center" wrapText="1"/>
    </xf>
    <xf numFmtId="0" fontId="10" fillId="0" borderId="21" xfId="41" applyBorder="1" applyAlignment="1">
      <alignment horizontal="center" vertical="center"/>
    </xf>
    <xf numFmtId="10" fontId="10" fillId="0" borderId="21" xfId="41" applyNumberFormat="1" applyBorder="1" applyAlignment="1" applyProtection="1">
      <alignment horizontal="center" vertical="center"/>
      <protection locked="0"/>
    </xf>
    <xf numFmtId="10" fontId="10" fillId="0" borderId="21" xfId="41" applyNumberFormat="1" applyBorder="1" applyAlignment="1">
      <alignment horizontal="center" vertical="center"/>
    </xf>
    <xf numFmtId="0" fontId="12" fillId="0" borderId="33" xfId="41" applyFont="1" applyBorder="1" applyAlignment="1">
      <alignment horizontal="center" vertical="center" wrapText="1"/>
    </xf>
    <xf numFmtId="10" fontId="12" fillId="0" borderId="33" xfId="4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right" vertical="center" wrapText="1"/>
    </xf>
    <xf numFmtId="0" fontId="36" fillId="0" borderId="3" xfId="0" applyFont="1" applyBorder="1" applyAlignment="1">
      <alignment horizontal="right" vertical="center" wrapText="1"/>
    </xf>
    <xf numFmtId="0" fontId="36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" xfId="6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0" fontId="4" fillId="0" borderId="1" xfId="6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7" fontId="10" fillId="0" borderId="2" xfId="0" applyNumberFormat="1" applyFont="1" applyBorder="1" applyAlignment="1">
      <alignment horizontal="left" vertical="center" wrapText="1"/>
    </xf>
    <xf numFmtId="17" fontId="10" fillId="0" borderId="3" xfId="0" applyNumberFormat="1" applyFont="1" applyBorder="1" applyAlignment="1">
      <alignment horizontal="left" vertical="center" wrapText="1"/>
    </xf>
    <xf numFmtId="17" fontId="10" fillId="0" borderId="4" xfId="0" applyNumberFormat="1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left" vertical="center"/>
    </xf>
    <xf numFmtId="4" fontId="10" fillId="0" borderId="3" xfId="0" applyNumberFormat="1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10" fontId="4" fillId="0" borderId="3" xfId="0" applyNumberFormat="1" applyFont="1" applyBorder="1" applyAlignment="1">
      <alignment horizontal="left" vertical="center"/>
    </xf>
    <xf numFmtId="10" fontId="4" fillId="0" borderId="4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2" fontId="12" fillId="0" borderId="2" xfId="6" applyNumberFormat="1" applyFont="1" applyBorder="1" applyAlignment="1">
      <alignment horizontal="center" vertical="center"/>
    </xf>
    <xf numFmtId="2" fontId="12" fillId="0" borderId="4" xfId="6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31" xfId="41" applyFont="1" applyBorder="1" applyAlignment="1">
      <alignment horizontal="center" vertical="center" wrapText="1"/>
    </xf>
    <xf numFmtId="0" fontId="4" fillId="0" borderId="21" xfId="4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3" fillId="0" borderId="32" xfId="41" applyFont="1" applyBorder="1" applyAlignment="1">
      <alignment horizontal="center" vertical="center" wrapText="1"/>
    </xf>
    <xf numFmtId="0" fontId="3" fillId="0" borderId="33" xfId="41" applyFont="1" applyBorder="1" applyAlignment="1">
      <alignment horizontal="center" vertical="center" wrapText="1"/>
    </xf>
    <xf numFmtId="3" fontId="4" fillId="18" borderId="2" xfId="0" applyNumberFormat="1" applyFont="1" applyFill="1" applyBorder="1" applyAlignment="1">
      <alignment horizontal="left" vertical="center"/>
    </xf>
    <xf numFmtId="3" fontId="4" fillId="18" borderId="3" xfId="0" applyNumberFormat="1" applyFont="1" applyFill="1" applyBorder="1" applyAlignment="1">
      <alignment horizontal="left" vertical="center"/>
    </xf>
    <xf numFmtId="3" fontId="4" fillId="18" borderId="4" xfId="0" applyNumberFormat="1" applyFont="1" applyFill="1" applyBorder="1" applyAlignment="1">
      <alignment horizontal="left" vertical="center"/>
    </xf>
    <xf numFmtId="0" fontId="19" fillId="18" borderId="2" xfId="0" applyFont="1" applyFill="1" applyBorder="1" applyAlignment="1">
      <alignment horizontal="center" vertical="center"/>
    </xf>
    <xf numFmtId="0" fontId="19" fillId="18" borderId="3" xfId="0" applyFont="1" applyFill="1" applyBorder="1" applyAlignment="1">
      <alignment horizontal="center" vertical="center"/>
    </xf>
    <xf numFmtId="0" fontId="19" fillId="18" borderId="4" xfId="0" applyFont="1" applyFill="1" applyBorder="1" applyAlignment="1">
      <alignment horizontal="center" vertical="center"/>
    </xf>
    <xf numFmtId="0" fontId="12" fillId="0" borderId="22" xfId="41" applyFont="1" applyBorder="1" applyAlignment="1">
      <alignment horizontal="center" vertical="center"/>
    </xf>
    <xf numFmtId="0" fontId="12" fillId="0" borderId="23" xfId="4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left" vertical="center"/>
    </xf>
    <xf numFmtId="0" fontId="4" fillId="18" borderId="3" xfId="0" applyFont="1" applyFill="1" applyBorder="1" applyAlignment="1">
      <alignment horizontal="left" vertical="center"/>
    </xf>
    <xf numFmtId="0" fontId="4" fillId="18" borderId="4" xfId="0" applyFont="1" applyFill="1" applyBorder="1" applyAlignment="1">
      <alignment horizontal="left" vertical="center"/>
    </xf>
    <xf numFmtId="4" fontId="4" fillId="18" borderId="2" xfId="0" applyNumberFormat="1" applyFont="1" applyFill="1" applyBorder="1" applyAlignment="1">
      <alignment horizontal="left" vertical="center"/>
    </xf>
    <xf numFmtId="4" fontId="4" fillId="18" borderId="3" xfId="0" applyNumberFormat="1" applyFont="1" applyFill="1" applyBorder="1" applyAlignment="1">
      <alignment horizontal="left" vertical="center"/>
    </xf>
    <xf numFmtId="4" fontId="4" fillId="18" borderId="4" xfId="0" applyNumberFormat="1" applyFont="1" applyFill="1" applyBorder="1" applyAlignment="1">
      <alignment horizontal="left" vertical="center"/>
    </xf>
    <xf numFmtId="10" fontId="4" fillId="18" borderId="2" xfId="0" applyNumberFormat="1" applyFont="1" applyFill="1" applyBorder="1" applyAlignment="1">
      <alignment horizontal="left" vertical="center"/>
    </xf>
  </cellXfs>
  <cellStyles count="58">
    <cellStyle name="20% - Ênfase1 2" xfId="11" xr:uid="{B63FE022-099D-415C-BAAC-361D20D0D048}"/>
    <cellStyle name="20% - Ênfase2 2" xfId="12" xr:uid="{4C746E80-6E9F-41F9-A1A4-7448694C8212}"/>
    <cellStyle name="20% - Ênfase3 2" xfId="13" xr:uid="{C4C0C09F-87C5-4417-B590-3D75558066FE}"/>
    <cellStyle name="20% - Ênfase4 2" xfId="14" xr:uid="{9F6F7F6E-A69C-4291-8017-4AFD07BFEBF4}"/>
    <cellStyle name="20% - Ênfase5 2" xfId="15" xr:uid="{731FB388-C2B4-4656-813E-C97D94F2B5AE}"/>
    <cellStyle name="20% - Ênfase6 2" xfId="16" xr:uid="{7717672D-73DD-4578-BC93-75550195A91A}"/>
    <cellStyle name="40% - Ênfase1 2" xfId="17" xr:uid="{FA34D332-FF3E-4570-AD29-340DC3836081}"/>
    <cellStyle name="40% - Ênfase2 2" xfId="18" xr:uid="{EDEBCB0C-EE88-4115-BE9C-2789AA64B58A}"/>
    <cellStyle name="40% - Ênfase3 2" xfId="19" xr:uid="{D6CE889E-8610-4813-AD30-FFED17C5FD46}"/>
    <cellStyle name="40% - Ênfase4 2" xfId="20" xr:uid="{040195B0-F7A9-4BF8-89D5-E423EE54CF67}"/>
    <cellStyle name="40% - Ênfase5 2" xfId="21" xr:uid="{72A05CA8-B851-4304-8985-724E837160CA}"/>
    <cellStyle name="40% - Ênfase6 2" xfId="22" xr:uid="{B92720CD-2A3E-4263-BD74-3CDF06209704}"/>
    <cellStyle name="60% - Ênfase1 2" xfId="23" xr:uid="{B24AA380-10A6-4724-A449-E7749B9EF195}"/>
    <cellStyle name="60% - Ênfase2 2" xfId="24" xr:uid="{8FFCE8C2-5E80-484A-9EDF-CD7159FBAB68}"/>
    <cellStyle name="60% - Ênfase3 2" xfId="25" xr:uid="{73681480-D647-4A42-9B68-0EEA71B8BC77}"/>
    <cellStyle name="60% - Ênfase4 2" xfId="26" xr:uid="{73FA5618-8226-4A20-8887-389B91304622}"/>
    <cellStyle name="60% - Ênfase5 2" xfId="27" xr:uid="{B0884702-75A8-4669-A664-F09B147C6340}"/>
    <cellStyle name="60% - Ênfase6 2" xfId="28" xr:uid="{CCF6A31D-2032-415C-A19E-5CB88BC2936A}"/>
    <cellStyle name="Bom 2" xfId="29" xr:uid="{4F65DF26-A04D-4C48-AB3A-904B4DA19F91}"/>
    <cellStyle name="Cálculo 2" xfId="30" xr:uid="{5ECD6896-536E-43E7-8706-7A6ABB7B99C5}"/>
    <cellStyle name="Célula de Verificação 2" xfId="31" xr:uid="{78F06E36-E53F-43AA-B49E-469730F4A61D}"/>
    <cellStyle name="Célula Vinculada 2" xfId="32" xr:uid="{19548B43-9FB9-4DC6-A8E4-EAE9369ECDF1}"/>
    <cellStyle name="Ênfase1 2" xfId="33" xr:uid="{57DD23FF-89AD-451E-9334-A1EF68753A6C}"/>
    <cellStyle name="Ênfase2 2" xfId="34" xr:uid="{B3A52FBB-406D-490C-B279-F0311A97EC99}"/>
    <cellStyle name="Ênfase3 2" xfId="35" xr:uid="{48FF9D18-47CF-4296-81C7-CD173DD65F9F}"/>
    <cellStyle name="Ênfase4 2" xfId="36" xr:uid="{12BB9D35-6A49-417F-8E47-6091721321CD}"/>
    <cellStyle name="Ênfase5 2" xfId="37" xr:uid="{F74E03FC-C4CA-446D-9071-4FA18E0A2873}"/>
    <cellStyle name="Ênfase6 2" xfId="38" xr:uid="{EABABD78-CD46-49AA-8C93-7404AB29B737}"/>
    <cellStyle name="Entrada 2" xfId="39" xr:uid="{907BFE23-8C53-4338-BBE8-9B0C3DC4DAC5}"/>
    <cellStyle name="Hiperlink 2" xfId="9" xr:uid="{53965BFD-9CE8-4AAB-87F5-7A46DFE6EAF4}"/>
    <cellStyle name="Moeda" xfId="7" builtinId="4"/>
    <cellStyle name="Moeda 2" xfId="10" xr:uid="{BB576B58-0345-4A7A-ABE9-4C39AA8BEB1A}"/>
    <cellStyle name="Moeda 3" xfId="40" xr:uid="{258C18A9-6CAC-4459-AA07-426208780FE2}"/>
    <cellStyle name="Normal" xfId="0" builtinId="0"/>
    <cellStyle name="Normal 2" xfId="1" xr:uid="{00000000-0005-0000-0000-000001000000}"/>
    <cellStyle name="Normal 2 2" xfId="41" xr:uid="{9E97B4CA-112E-4F6C-A66D-1DF7AB3E78AD}"/>
    <cellStyle name="Normal 3" xfId="8" xr:uid="{1389C250-FEE6-4345-9F92-EC8D8CD23449}"/>
    <cellStyle name="Normal 3 2" xfId="42" xr:uid="{33C7A154-111D-4915-9300-888F9B8B5E32}"/>
    <cellStyle name="Normal 4" xfId="2" xr:uid="{00000000-0005-0000-0000-000003000000}"/>
    <cellStyle name="Normal 4 2_SIGEO Ver_2013A" xfId="5" xr:uid="{00000000-0005-0000-0000-000004000000}"/>
    <cellStyle name="Nota 2" xfId="43" xr:uid="{F634C709-FC6E-43B7-A99E-51B47F08877D}"/>
    <cellStyle name="Porcentagem" xfId="6" builtinId="5"/>
    <cellStyle name="Porcentagem 2" xfId="4" xr:uid="{00000000-0005-0000-0000-000009000000}"/>
    <cellStyle name="Porcentagem 2 2" xfId="45" xr:uid="{659C3EDF-576F-4DC8-BF33-263A93A65D79}"/>
    <cellStyle name="Porcentagem 3" xfId="44" xr:uid="{D10C998D-D54B-43D0-91D8-0EDBF79420EA}"/>
    <cellStyle name="Saída 2" xfId="46" xr:uid="{9830EDB8-D2A1-4B39-86AF-6522168D7287}"/>
    <cellStyle name="Texto de Aviso 2" xfId="47" xr:uid="{3C264C9E-6FF7-4497-9A9D-C0830102CF58}"/>
    <cellStyle name="Texto Explicativo 2" xfId="48" xr:uid="{87426F85-626C-4910-B306-E2AC7DFCE9C3}"/>
    <cellStyle name="Título 1 2" xfId="49" xr:uid="{3E759BB4-86D1-4740-9AC0-EA402E6CC50B}"/>
    <cellStyle name="Título 2 2" xfId="50" xr:uid="{3015F956-F65C-4AF6-B029-01BE7E5D348B}"/>
    <cellStyle name="Título 3 2" xfId="51" xr:uid="{3E5746E2-C2CB-408B-92EB-F5A0F2075D61}"/>
    <cellStyle name="Título 4 2" xfId="52" xr:uid="{8376E8BC-F06C-4A16-98A5-104A0E49EBEC}"/>
    <cellStyle name="Título 5" xfId="53" xr:uid="{82A3E16C-0445-40F8-B4D5-E4C5909061C7}"/>
    <cellStyle name="Total 2" xfId="54" xr:uid="{19FD82CE-CD40-4032-AD5C-7B12BDF3F039}"/>
    <cellStyle name="Vírgula 2" xfId="56" xr:uid="{02457207-E04A-44D4-BFCA-541CB5E6A2AE}"/>
    <cellStyle name="Vírgula 2 2" xfId="3" xr:uid="{00000000-0005-0000-0000-00000A000000}"/>
    <cellStyle name="Vírgula 3" xfId="55" xr:uid="{7AA12E1A-5CF8-4DAD-93CB-DEA8DA4AB97C}"/>
    <cellStyle name="Vírgula 5 3" xfId="57" xr:uid="{4FE1C497-C589-49F9-AE0F-063FC3EA5219}"/>
  </cellStyles>
  <dxfs count="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20</xdr:row>
      <xdr:rowOff>9526</xdr:rowOff>
    </xdr:from>
    <xdr:to>
      <xdr:col>9</xdr:col>
      <xdr:colOff>714376</xdr:colOff>
      <xdr:row>23</xdr:row>
      <xdr:rowOff>57286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3E72110-C12C-42A4-8AD4-4C3DC5448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3506" y="8879206"/>
          <a:ext cx="4312920" cy="59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20</xdr:row>
      <xdr:rowOff>9526</xdr:rowOff>
    </xdr:from>
    <xdr:to>
      <xdr:col>9</xdr:col>
      <xdr:colOff>714376</xdr:colOff>
      <xdr:row>23</xdr:row>
      <xdr:rowOff>57286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85A4E90-DB95-43B7-B8E9-3FE8B21C1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3506" y="8879206"/>
          <a:ext cx="4309110" cy="59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5"/>
  <sheetViews>
    <sheetView tabSelected="1" zoomScaleNormal="10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C50" sqref="C50"/>
    </sheetView>
  </sheetViews>
  <sheetFormatPr defaultColWidth="9.140625" defaultRowHeight="15" x14ac:dyDescent="0.25"/>
  <cols>
    <col min="1" max="1" width="15.5703125" style="7" customWidth="1"/>
    <col min="2" max="2" width="16.42578125" style="7" bestFit="1" customWidth="1"/>
    <col min="3" max="3" width="58" style="7" customWidth="1"/>
    <col min="4" max="4" width="8" style="7" customWidth="1"/>
    <col min="5" max="5" width="10" style="7" customWidth="1"/>
    <col min="6" max="6" width="19.140625" style="7" customWidth="1"/>
    <col min="7" max="7" width="18.140625" style="7" customWidth="1"/>
    <col min="8" max="8" width="13" style="15" customWidth="1"/>
    <col min="9" max="9" width="10.7109375" style="8" customWidth="1"/>
    <col min="10" max="10" width="11.28515625" style="3" customWidth="1"/>
    <col min="11" max="11" width="11.42578125" style="4" customWidth="1"/>
    <col min="12" max="16384" width="9.140625" style="7"/>
  </cols>
  <sheetData>
    <row r="1" spans="1:11" ht="23.25" x14ac:dyDescent="0.25">
      <c r="A1" s="61" t="s">
        <v>5</v>
      </c>
      <c r="B1" s="61"/>
      <c r="C1" s="61"/>
      <c r="D1" s="61"/>
      <c r="E1" s="61"/>
      <c r="F1" s="61"/>
      <c r="G1" s="61"/>
      <c r="H1" s="61"/>
      <c r="I1" s="5"/>
      <c r="J1" s="5"/>
      <c r="K1" s="5"/>
    </row>
    <row r="2" spans="1:11" ht="23.25" x14ac:dyDescent="0.25">
      <c r="A2" s="61"/>
      <c r="B2" s="61"/>
      <c r="C2" s="61"/>
      <c r="D2" s="61"/>
      <c r="E2" s="61"/>
      <c r="F2" s="61"/>
      <c r="G2" s="61"/>
      <c r="H2" s="61"/>
      <c r="I2" s="5"/>
      <c r="J2" s="5"/>
      <c r="K2" s="5"/>
    </row>
    <row r="3" spans="1:11" ht="30" customHeight="1" x14ac:dyDescent="0.25">
      <c r="A3" s="13" t="s">
        <v>6</v>
      </c>
      <c r="B3" s="58" t="s">
        <v>125</v>
      </c>
      <c r="C3" s="59"/>
      <c r="D3" s="59"/>
      <c r="E3" s="59"/>
      <c r="F3" s="59"/>
      <c r="G3" s="59"/>
      <c r="H3" s="60"/>
      <c r="I3" s="5"/>
      <c r="J3" s="5"/>
      <c r="K3" s="5"/>
    </row>
    <row r="4" spans="1:11" ht="30" customHeight="1" x14ac:dyDescent="0.25">
      <c r="A4" s="13" t="s">
        <v>50</v>
      </c>
      <c r="B4" s="58" t="s">
        <v>162</v>
      </c>
      <c r="C4" s="59"/>
      <c r="D4" s="59"/>
      <c r="E4" s="59"/>
      <c r="F4" s="59"/>
      <c r="G4" s="59"/>
      <c r="H4" s="60"/>
      <c r="I4" s="5"/>
      <c r="J4" s="5"/>
      <c r="K4" s="5"/>
    </row>
    <row r="5" spans="1:11" ht="30" customHeight="1" x14ac:dyDescent="0.25">
      <c r="A5" s="13" t="s">
        <v>7</v>
      </c>
      <c r="B5" s="64">
        <f>G65</f>
        <v>0</v>
      </c>
      <c r="C5" s="64"/>
      <c r="D5" s="64"/>
      <c r="E5" s="64"/>
      <c r="F5" s="64"/>
      <c r="G5" s="64"/>
      <c r="H5" s="64"/>
      <c r="I5" s="5"/>
      <c r="J5" s="5"/>
      <c r="K5" s="5"/>
    </row>
    <row r="6" spans="1:11" ht="30" customHeight="1" x14ac:dyDescent="0.25">
      <c r="A6" s="13" t="s">
        <v>121</v>
      </c>
      <c r="B6" s="56">
        <f>'BDI 1'!K18</f>
        <v>0.2251735995230526</v>
      </c>
      <c r="C6" s="56"/>
      <c r="D6" s="56"/>
      <c r="E6" s="56"/>
      <c r="F6" s="56"/>
      <c r="G6" s="56"/>
      <c r="H6" s="56"/>
      <c r="I6" s="6"/>
      <c r="J6" s="6"/>
      <c r="K6" s="6"/>
    </row>
    <row r="7" spans="1:11" ht="30" customHeight="1" x14ac:dyDescent="0.25">
      <c r="A7" s="13" t="s">
        <v>122</v>
      </c>
      <c r="B7" s="56">
        <f>'BDI 2'!K18</f>
        <v>0.16334937625861135</v>
      </c>
      <c r="C7" s="56"/>
      <c r="D7" s="56"/>
      <c r="E7" s="56"/>
      <c r="F7" s="56"/>
      <c r="G7" s="56"/>
      <c r="H7" s="56"/>
      <c r="I7" s="6"/>
      <c r="J7" s="6"/>
      <c r="K7" s="6"/>
    </row>
    <row r="8" spans="1:11" ht="30" customHeight="1" x14ac:dyDescent="0.25">
      <c r="A8" s="13" t="s">
        <v>46</v>
      </c>
      <c r="B8" s="53"/>
      <c r="C8" s="53"/>
      <c r="D8" s="53"/>
      <c r="E8" s="53"/>
      <c r="F8" s="53"/>
      <c r="G8" s="53"/>
      <c r="H8" s="53"/>
      <c r="I8" s="6"/>
      <c r="J8" s="6"/>
      <c r="K8" s="6"/>
    </row>
    <row r="9" spans="1:11" ht="30" customHeight="1" x14ac:dyDescent="0.25">
      <c r="A9" s="13" t="s">
        <v>47</v>
      </c>
      <c r="B9" s="53"/>
      <c r="C9" s="53"/>
      <c r="D9" s="53"/>
      <c r="E9" s="53"/>
      <c r="F9" s="53"/>
      <c r="G9" s="53"/>
      <c r="H9" s="53"/>
      <c r="I9" s="6"/>
      <c r="J9" s="6"/>
      <c r="K9" s="6"/>
    </row>
    <row r="10" spans="1:11" ht="19.899999999999999" customHeight="1" x14ac:dyDescent="0.25">
      <c r="A10" s="65"/>
      <c r="B10" s="65"/>
      <c r="C10" s="65"/>
      <c r="D10" s="65"/>
      <c r="E10" s="65"/>
      <c r="F10" s="65"/>
      <c r="G10" s="65"/>
      <c r="H10" s="65"/>
      <c r="I10" s="6"/>
      <c r="J10" s="6"/>
      <c r="K10" s="6"/>
    </row>
    <row r="11" spans="1:11" x14ac:dyDescent="0.25">
      <c r="A11" s="63" t="s">
        <v>3</v>
      </c>
      <c r="B11" s="63" t="s">
        <v>4</v>
      </c>
      <c r="C11" s="63" t="s">
        <v>9</v>
      </c>
      <c r="D11" s="63" t="s">
        <v>0</v>
      </c>
      <c r="E11" s="63" t="s">
        <v>1</v>
      </c>
      <c r="F11" s="66" t="s">
        <v>10</v>
      </c>
      <c r="G11" s="62" t="s">
        <v>11</v>
      </c>
      <c r="H11" s="63" t="s">
        <v>25</v>
      </c>
      <c r="I11" s="7"/>
      <c r="J11" s="7"/>
      <c r="K11" s="7"/>
    </row>
    <row r="12" spans="1:11" x14ac:dyDescent="0.25">
      <c r="A12" s="63"/>
      <c r="B12" s="63"/>
      <c r="C12" s="63"/>
      <c r="D12" s="63"/>
      <c r="E12" s="63"/>
      <c r="F12" s="66"/>
      <c r="G12" s="62"/>
      <c r="H12" s="63"/>
      <c r="I12" s="7"/>
      <c r="J12" s="7"/>
      <c r="K12" s="7"/>
    </row>
    <row r="13" spans="1:11" ht="15" customHeight="1" x14ac:dyDescent="0.25">
      <c r="A13" s="54"/>
      <c r="B13" s="54"/>
      <c r="C13" s="54"/>
      <c r="D13" s="54"/>
      <c r="E13" s="54"/>
      <c r="F13" s="54"/>
      <c r="G13" s="54"/>
      <c r="H13" s="54"/>
      <c r="I13" s="7"/>
      <c r="J13" s="7"/>
      <c r="K13" s="7"/>
    </row>
    <row r="14" spans="1:11" ht="19.899999999999999" customHeight="1" x14ac:dyDescent="0.25">
      <c r="A14" s="22">
        <v>1</v>
      </c>
      <c r="B14" s="38" t="s">
        <v>126</v>
      </c>
      <c r="C14" s="39"/>
      <c r="D14" s="39"/>
      <c r="E14" s="39"/>
      <c r="F14" s="39"/>
      <c r="G14" s="39"/>
      <c r="H14" s="40"/>
      <c r="I14" s="7"/>
      <c r="J14" s="7"/>
      <c r="K14" s="7"/>
    </row>
    <row r="15" spans="1:11" ht="30" customHeight="1" x14ac:dyDescent="0.25">
      <c r="A15" s="10" t="s">
        <v>2</v>
      </c>
      <c r="B15" s="10" t="s">
        <v>127</v>
      </c>
      <c r="C15" s="11" t="s">
        <v>128</v>
      </c>
      <c r="D15" s="9" t="s">
        <v>111</v>
      </c>
      <c r="E15" s="28">
        <v>1</v>
      </c>
      <c r="F15" s="2"/>
      <c r="G15" s="1">
        <f>ROUND((E15*F15),2)</f>
        <v>0</v>
      </c>
      <c r="H15" s="23" t="e">
        <f>G15*100/$G$65</f>
        <v>#DIV/0!</v>
      </c>
      <c r="I15" s="7"/>
      <c r="J15" s="7"/>
      <c r="K15" s="7"/>
    </row>
    <row r="16" spans="1:11" ht="30" customHeight="1" x14ac:dyDescent="0.25">
      <c r="A16" s="44" t="s">
        <v>12</v>
      </c>
      <c r="B16" s="45"/>
      <c r="C16" s="45"/>
      <c r="D16" s="45"/>
      <c r="E16" s="45"/>
      <c r="F16" s="46"/>
      <c r="G16" s="24">
        <f>ROUND((SUM(G15:G15)),2)</f>
        <v>0</v>
      </c>
      <c r="H16" s="25" t="e">
        <f>G16*100/$G$65</f>
        <v>#DIV/0!</v>
      </c>
      <c r="I16" s="14"/>
      <c r="J16" s="7"/>
      <c r="K16" s="7"/>
    </row>
    <row r="17" spans="1:11" ht="15" customHeight="1" x14ac:dyDescent="0.25">
      <c r="A17" s="47"/>
      <c r="B17" s="48"/>
      <c r="C17" s="48"/>
      <c r="D17" s="48"/>
      <c r="E17" s="48"/>
      <c r="F17" s="48"/>
      <c r="G17" s="48"/>
      <c r="H17" s="49"/>
      <c r="I17" s="7"/>
      <c r="J17" s="7"/>
      <c r="K17" s="7"/>
    </row>
    <row r="18" spans="1:11" ht="19.899999999999999" customHeight="1" x14ac:dyDescent="0.25">
      <c r="A18" s="22">
        <v>2</v>
      </c>
      <c r="B18" s="38" t="s">
        <v>129</v>
      </c>
      <c r="C18" s="39"/>
      <c r="D18" s="39"/>
      <c r="E18" s="39"/>
      <c r="F18" s="39"/>
      <c r="G18" s="39"/>
      <c r="H18" s="40"/>
    </row>
    <row r="19" spans="1:11" ht="30" customHeight="1" x14ac:dyDescent="0.25">
      <c r="A19" s="10" t="s">
        <v>13</v>
      </c>
      <c r="B19" s="10" t="s">
        <v>130</v>
      </c>
      <c r="C19" s="11" t="s">
        <v>132</v>
      </c>
      <c r="D19" s="9" t="s">
        <v>134</v>
      </c>
      <c r="E19" s="1">
        <v>1</v>
      </c>
      <c r="F19" s="2"/>
      <c r="G19" s="1">
        <f t="shared" ref="G19:G20" si="0">ROUND((E19*F19),2)</f>
        <v>0</v>
      </c>
      <c r="H19" s="23" t="e">
        <f>G19*100/$G$65</f>
        <v>#DIV/0!</v>
      </c>
    </row>
    <row r="20" spans="1:11" ht="30" customHeight="1" x14ac:dyDescent="0.25">
      <c r="A20" s="10" t="s">
        <v>45</v>
      </c>
      <c r="B20" s="10" t="s">
        <v>131</v>
      </c>
      <c r="C20" s="11" t="s">
        <v>133</v>
      </c>
      <c r="D20" s="9" t="s">
        <v>134</v>
      </c>
      <c r="E20" s="1">
        <v>1</v>
      </c>
      <c r="F20" s="2"/>
      <c r="G20" s="1">
        <f t="shared" si="0"/>
        <v>0</v>
      </c>
      <c r="H20" s="23" t="e">
        <f>G20*100/$G$65</f>
        <v>#DIV/0!</v>
      </c>
    </row>
    <row r="21" spans="1:11" ht="30" customHeight="1" x14ac:dyDescent="0.25">
      <c r="A21" s="44" t="s">
        <v>12</v>
      </c>
      <c r="B21" s="45"/>
      <c r="C21" s="45"/>
      <c r="D21" s="45"/>
      <c r="E21" s="45"/>
      <c r="F21" s="46"/>
      <c r="G21" s="24">
        <f>ROUND((SUM(G19:G20)),2)</f>
        <v>0</v>
      </c>
      <c r="H21" s="25" t="e">
        <f>G21*100/$G$65</f>
        <v>#DIV/0!</v>
      </c>
    </row>
    <row r="22" spans="1:11" ht="15" customHeight="1" x14ac:dyDescent="0.25">
      <c r="A22" s="55"/>
      <c r="B22" s="55"/>
      <c r="C22" s="55"/>
      <c r="D22" s="55"/>
      <c r="E22" s="55"/>
      <c r="F22" s="55"/>
      <c r="G22" s="55"/>
      <c r="H22" s="55"/>
    </row>
    <row r="23" spans="1:11" ht="19.899999999999999" customHeight="1" x14ac:dyDescent="0.25">
      <c r="A23" s="22">
        <v>3</v>
      </c>
      <c r="B23" s="38" t="s">
        <v>68</v>
      </c>
      <c r="C23" s="39"/>
      <c r="D23" s="39"/>
      <c r="E23" s="39"/>
      <c r="F23" s="39"/>
      <c r="G23" s="39"/>
      <c r="H23" s="40"/>
    </row>
    <row r="24" spans="1:11" ht="30" customHeight="1" x14ac:dyDescent="0.25">
      <c r="A24" s="10" t="s">
        <v>26</v>
      </c>
      <c r="B24" s="10" t="s">
        <v>66</v>
      </c>
      <c r="C24" s="11" t="s">
        <v>43</v>
      </c>
      <c r="D24" s="9" t="s">
        <v>44</v>
      </c>
      <c r="E24" s="1">
        <v>4.5</v>
      </c>
      <c r="F24" s="2"/>
      <c r="G24" s="1">
        <f>ROUND((E24*F24),2)</f>
        <v>0</v>
      </c>
      <c r="H24" s="23" t="e">
        <f>G24*100/$G$65</f>
        <v>#DIV/0!</v>
      </c>
    </row>
    <row r="25" spans="1:11" ht="30" customHeight="1" x14ac:dyDescent="0.25">
      <c r="A25" s="44" t="s">
        <v>12</v>
      </c>
      <c r="B25" s="45"/>
      <c r="C25" s="45"/>
      <c r="D25" s="45"/>
      <c r="E25" s="45"/>
      <c r="F25" s="46"/>
      <c r="G25" s="24">
        <f>ROUND((SUM(G24:G24)),2)</f>
        <v>0</v>
      </c>
      <c r="H25" s="25" t="e">
        <f>G25*100/$G$65</f>
        <v>#DIV/0!</v>
      </c>
    </row>
    <row r="26" spans="1:11" ht="15" customHeight="1" x14ac:dyDescent="0.25">
      <c r="A26" s="47"/>
      <c r="B26" s="48"/>
      <c r="C26" s="48"/>
      <c r="D26" s="48"/>
      <c r="E26" s="48"/>
      <c r="F26" s="48"/>
      <c r="G26" s="48"/>
      <c r="H26" s="49"/>
    </row>
    <row r="27" spans="1:11" ht="19.899999999999999" customHeight="1" x14ac:dyDescent="0.25">
      <c r="A27" s="22">
        <v>4</v>
      </c>
      <c r="B27" s="38" t="s">
        <v>69</v>
      </c>
      <c r="C27" s="39"/>
      <c r="D27" s="39"/>
      <c r="E27" s="39"/>
      <c r="F27" s="39"/>
      <c r="G27" s="39"/>
      <c r="H27" s="40"/>
    </row>
    <row r="28" spans="1:11" ht="30" customHeight="1" x14ac:dyDescent="0.25">
      <c r="A28" s="10" t="s">
        <v>14</v>
      </c>
      <c r="B28" s="10" t="s">
        <v>137</v>
      </c>
      <c r="C28" s="11" t="s">
        <v>77</v>
      </c>
      <c r="D28" s="9" t="s">
        <v>76</v>
      </c>
      <c r="E28" s="1">
        <v>8440.01</v>
      </c>
      <c r="F28" s="1"/>
      <c r="G28" s="1">
        <f>ROUND((E28*F28),2)</f>
        <v>0</v>
      </c>
      <c r="H28" s="23" t="e">
        <f t="shared" ref="H28:H33" si="1">G28*100/$G$65</f>
        <v>#DIV/0!</v>
      </c>
    </row>
    <row r="29" spans="1:11" ht="30" customHeight="1" x14ac:dyDescent="0.25">
      <c r="A29" s="10" t="s">
        <v>16</v>
      </c>
      <c r="B29" s="10" t="s">
        <v>138</v>
      </c>
      <c r="C29" s="11" t="s">
        <v>78</v>
      </c>
      <c r="D29" s="9" t="s">
        <v>76</v>
      </c>
      <c r="E29" s="1">
        <v>7708.52</v>
      </c>
      <c r="F29" s="1"/>
      <c r="G29" s="1">
        <f>ROUND((E29*F29),2)</f>
        <v>0</v>
      </c>
      <c r="H29" s="23" t="e">
        <f t="shared" si="1"/>
        <v>#DIV/0!</v>
      </c>
    </row>
    <row r="30" spans="1:11" ht="30" customHeight="1" x14ac:dyDescent="0.25">
      <c r="A30" s="10" t="s">
        <v>17</v>
      </c>
      <c r="B30" s="10" t="s">
        <v>136</v>
      </c>
      <c r="C30" s="11" t="s">
        <v>79</v>
      </c>
      <c r="D30" s="9" t="s">
        <v>139</v>
      </c>
      <c r="E30" s="1">
        <v>10406.5</v>
      </c>
      <c r="F30" s="1"/>
      <c r="G30" s="1">
        <f>ROUND((E30*F30),2)</f>
        <v>0</v>
      </c>
      <c r="H30" s="23" t="e">
        <f t="shared" si="1"/>
        <v>#DIV/0!</v>
      </c>
    </row>
    <row r="31" spans="1:11" ht="30" customHeight="1" x14ac:dyDescent="0.25">
      <c r="A31" s="10" t="s">
        <v>23</v>
      </c>
      <c r="B31" s="10" t="s">
        <v>70</v>
      </c>
      <c r="C31" s="11" t="s">
        <v>71</v>
      </c>
      <c r="D31" s="9" t="s">
        <v>72</v>
      </c>
      <c r="E31" s="1">
        <v>191063.38</v>
      </c>
      <c r="F31" s="1"/>
      <c r="G31" s="1">
        <f>ROUND((E31*F31),2)</f>
        <v>0</v>
      </c>
      <c r="H31" s="23" t="e">
        <f t="shared" si="1"/>
        <v>#DIV/0!</v>
      </c>
    </row>
    <row r="32" spans="1:11" ht="30" customHeight="1" x14ac:dyDescent="0.25">
      <c r="A32" s="10" t="s">
        <v>135</v>
      </c>
      <c r="B32" s="10" t="s">
        <v>74</v>
      </c>
      <c r="C32" s="11" t="s">
        <v>71</v>
      </c>
      <c r="D32" s="9" t="s">
        <v>73</v>
      </c>
      <c r="E32" s="1">
        <v>12427.53</v>
      </c>
      <c r="F32" s="1"/>
      <c r="G32" s="1">
        <f>ROUND((E32*F32),2)</f>
        <v>0</v>
      </c>
      <c r="H32" s="23" t="e">
        <f t="shared" si="1"/>
        <v>#DIV/0!</v>
      </c>
    </row>
    <row r="33" spans="1:8" ht="30" customHeight="1" x14ac:dyDescent="0.25">
      <c r="A33" s="44" t="s">
        <v>12</v>
      </c>
      <c r="B33" s="45"/>
      <c r="C33" s="45"/>
      <c r="D33" s="45"/>
      <c r="E33" s="45"/>
      <c r="F33" s="46"/>
      <c r="G33" s="24">
        <f>ROUND((SUM(G28:G32)),2)</f>
        <v>0</v>
      </c>
      <c r="H33" s="25" t="e">
        <f t="shared" si="1"/>
        <v>#DIV/0!</v>
      </c>
    </row>
    <row r="34" spans="1:8" ht="15" customHeight="1" x14ac:dyDescent="0.25">
      <c r="A34" s="47"/>
      <c r="B34" s="48"/>
      <c r="C34" s="48"/>
      <c r="D34" s="48"/>
      <c r="E34" s="48"/>
      <c r="F34" s="48"/>
      <c r="G34" s="48"/>
      <c r="H34" s="49"/>
    </row>
    <row r="35" spans="1:8" ht="19.899999999999999" customHeight="1" x14ac:dyDescent="0.25">
      <c r="A35" s="22">
        <v>5</v>
      </c>
      <c r="B35" s="50" t="s">
        <v>75</v>
      </c>
      <c r="C35" s="51"/>
      <c r="D35" s="51"/>
      <c r="E35" s="51"/>
      <c r="F35" s="51"/>
      <c r="G35" s="51"/>
      <c r="H35" s="52"/>
    </row>
    <row r="36" spans="1:8" ht="30" customHeight="1" x14ac:dyDescent="0.25">
      <c r="A36" s="10" t="s">
        <v>15</v>
      </c>
      <c r="B36" s="10" t="s">
        <v>138</v>
      </c>
      <c r="C36" s="11" t="s">
        <v>142</v>
      </c>
      <c r="D36" s="9" t="s">
        <v>76</v>
      </c>
      <c r="E36" s="1">
        <v>5226.8500000000004</v>
      </c>
      <c r="F36" s="2"/>
      <c r="G36" s="1">
        <f t="shared" ref="G36:G41" si="2">ROUND((E36*F36),2)</f>
        <v>0</v>
      </c>
      <c r="H36" s="23" t="e">
        <f t="shared" ref="H36:H42" si="3">G36*100/$G$65</f>
        <v>#DIV/0!</v>
      </c>
    </row>
    <row r="37" spans="1:8" ht="30" customHeight="1" x14ac:dyDescent="0.25">
      <c r="A37" s="10" t="s">
        <v>21</v>
      </c>
      <c r="B37" s="10" t="s">
        <v>136</v>
      </c>
      <c r="C37" s="11" t="s">
        <v>143</v>
      </c>
      <c r="D37" s="9" t="s">
        <v>139</v>
      </c>
      <c r="E37" s="1">
        <v>7056.25</v>
      </c>
      <c r="F37" s="2"/>
      <c r="G37" s="1">
        <f t="shared" si="2"/>
        <v>0</v>
      </c>
      <c r="H37" s="23" t="e">
        <f t="shared" si="3"/>
        <v>#DIV/0!</v>
      </c>
    </row>
    <row r="38" spans="1:8" ht="30" customHeight="1" x14ac:dyDescent="0.25">
      <c r="A38" s="10" t="s">
        <v>18</v>
      </c>
      <c r="B38" s="10" t="s">
        <v>70</v>
      </c>
      <c r="C38" s="11" t="s">
        <v>71</v>
      </c>
      <c r="D38" s="9" t="s">
        <v>72</v>
      </c>
      <c r="E38" s="1">
        <v>129552.75</v>
      </c>
      <c r="F38" s="2"/>
      <c r="G38" s="1">
        <f t="shared" si="2"/>
        <v>0</v>
      </c>
      <c r="H38" s="23" t="e">
        <f t="shared" si="3"/>
        <v>#DIV/0!</v>
      </c>
    </row>
    <row r="39" spans="1:8" ht="36" x14ac:dyDescent="0.25">
      <c r="A39" s="10" t="s">
        <v>24</v>
      </c>
      <c r="B39" s="10" t="s">
        <v>140</v>
      </c>
      <c r="C39" s="11" t="s">
        <v>144</v>
      </c>
      <c r="D39" s="9" t="s">
        <v>48</v>
      </c>
      <c r="E39" s="1">
        <v>1898.45</v>
      </c>
      <c r="F39" s="2"/>
      <c r="G39" s="1">
        <f t="shared" si="2"/>
        <v>0</v>
      </c>
      <c r="H39" s="23" t="e">
        <f t="shared" si="3"/>
        <v>#DIV/0!</v>
      </c>
    </row>
    <row r="40" spans="1:8" ht="30" customHeight="1" x14ac:dyDescent="0.25">
      <c r="A40" s="10" t="s">
        <v>80</v>
      </c>
      <c r="B40" s="10" t="s">
        <v>141</v>
      </c>
      <c r="C40" s="11" t="s">
        <v>145</v>
      </c>
      <c r="D40" s="9" t="s">
        <v>139</v>
      </c>
      <c r="E40" s="1">
        <v>2562.91</v>
      </c>
      <c r="F40" s="2"/>
      <c r="G40" s="1">
        <f t="shared" si="2"/>
        <v>0</v>
      </c>
      <c r="H40" s="23" t="e">
        <f t="shared" si="3"/>
        <v>#DIV/0!</v>
      </c>
    </row>
    <row r="41" spans="1:8" ht="30" customHeight="1" x14ac:dyDescent="0.25">
      <c r="A41" s="10" t="s">
        <v>81</v>
      </c>
      <c r="B41" s="10" t="s">
        <v>70</v>
      </c>
      <c r="C41" s="11" t="s">
        <v>71</v>
      </c>
      <c r="D41" s="9" t="s">
        <v>72</v>
      </c>
      <c r="E41" s="1">
        <v>47054.97</v>
      </c>
      <c r="F41" s="2"/>
      <c r="G41" s="1">
        <f t="shared" si="2"/>
        <v>0</v>
      </c>
      <c r="H41" s="23" t="e">
        <f t="shared" si="3"/>
        <v>#DIV/0!</v>
      </c>
    </row>
    <row r="42" spans="1:8" ht="30" customHeight="1" x14ac:dyDescent="0.25">
      <c r="A42" s="44" t="s">
        <v>12</v>
      </c>
      <c r="B42" s="45"/>
      <c r="C42" s="45"/>
      <c r="D42" s="45"/>
      <c r="E42" s="45"/>
      <c r="F42" s="46"/>
      <c r="G42" s="24">
        <f>ROUND((SUM(G36:G41)),2)</f>
        <v>0</v>
      </c>
      <c r="H42" s="25" t="e">
        <f t="shared" si="3"/>
        <v>#DIV/0!</v>
      </c>
    </row>
    <row r="43" spans="1:8" ht="15" customHeight="1" x14ac:dyDescent="0.25">
      <c r="A43" s="47"/>
      <c r="B43" s="48"/>
      <c r="C43" s="48"/>
      <c r="D43" s="48"/>
      <c r="E43" s="48"/>
      <c r="F43" s="48"/>
      <c r="G43" s="48"/>
      <c r="H43" s="49"/>
    </row>
    <row r="44" spans="1:8" ht="19.899999999999999" customHeight="1" x14ac:dyDescent="0.25">
      <c r="A44" s="22">
        <v>6</v>
      </c>
      <c r="B44" s="38" t="s">
        <v>82</v>
      </c>
      <c r="C44" s="39"/>
      <c r="D44" s="39"/>
      <c r="E44" s="39"/>
      <c r="F44" s="39"/>
      <c r="G44" s="39"/>
      <c r="H44" s="40"/>
    </row>
    <row r="45" spans="1:8" ht="30" customHeight="1" x14ac:dyDescent="0.25">
      <c r="A45" s="10" t="s">
        <v>19</v>
      </c>
      <c r="B45" s="10" t="s">
        <v>90</v>
      </c>
      <c r="C45" s="11" t="s">
        <v>99</v>
      </c>
      <c r="D45" s="9" t="s">
        <v>76</v>
      </c>
      <c r="E45" s="1">
        <v>1296.22</v>
      </c>
      <c r="F45" s="2"/>
      <c r="G45" s="1">
        <f t="shared" ref="G45:G57" si="4">ROUND((E45*F45),2)</f>
        <v>0</v>
      </c>
      <c r="H45" s="23" t="e">
        <f t="shared" ref="H45:H63" si="5">G45*100/$G$65</f>
        <v>#DIV/0!</v>
      </c>
    </row>
    <row r="46" spans="1:8" ht="30" customHeight="1" x14ac:dyDescent="0.25">
      <c r="A46" s="10" t="s">
        <v>20</v>
      </c>
      <c r="B46" s="10" t="s">
        <v>91</v>
      </c>
      <c r="C46" s="11" t="s">
        <v>100</v>
      </c>
      <c r="D46" s="9" t="s">
        <v>76</v>
      </c>
      <c r="E46" s="1">
        <v>127.18</v>
      </c>
      <c r="F46" s="2"/>
      <c r="G46" s="1">
        <f t="shared" si="4"/>
        <v>0</v>
      </c>
      <c r="H46" s="23" t="e">
        <f t="shared" si="5"/>
        <v>#DIV/0!</v>
      </c>
    </row>
    <row r="47" spans="1:8" ht="30" customHeight="1" x14ac:dyDescent="0.25">
      <c r="A47" s="10" t="s">
        <v>22</v>
      </c>
      <c r="B47" s="10" t="s">
        <v>70</v>
      </c>
      <c r="C47" s="11" t="s">
        <v>71</v>
      </c>
      <c r="D47" s="9" t="s">
        <v>72</v>
      </c>
      <c r="E47" s="1">
        <v>1870.47</v>
      </c>
      <c r="F47" s="2"/>
      <c r="G47" s="1">
        <f t="shared" si="4"/>
        <v>0</v>
      </c>
      <c r="H47" s="23" t="e">
        <f t="shared" si="5"/>
        <v>#DIV/0!</v>
      </c>
    </row>
    <row r="48" spans="1:8" ht="30" customHeight="1" x14ac:dyDescent="0.25">
      <c r="A48" s="10" t="s">
        <v>39</v>
      </c>
      <c r="B48" s="10" t="s">
        <v>136</v>
      </c>
      <c r="C48" s="11" t="s">
        <v>143</v>
      </c>
      <c r="D48" s="9" t="s">
        <v>139</v>
      </c>
      <c r="E48" s="1">
        <v>171.69</v>
      </c>
      <c r="F48" s="2"/>
      <c r="G48" s="1">
        <f t="shared" si="4"/>
        <v>0</v>
      </c>
      <c r="H48" s="23" t="e">
        <f t="shared" si="5"/>
        <v>#DIV/0!</v>
      </c>
    </row>
    <row r="49" spans="1:8" ht="30" customHeight="1" x14ac:dyDescent="0.25">
      <c r="A49" s="10" t="s">
        <v>40</v>
      </c>
      <c r="B49" s="10" t="s">
        <v>70</v>
      </c>
      <c r="C49" s="11" t="s">
        <v>71</v>
      </c>
      <c r="D49" s="9" t="s">
        <v>72</v>
      </c>
      <c r="E49" s="1">
        <v>3152.26</v>
      </c>
      <c r="F49" s="2"/>
      <c r="G49" s="1">
        <f t="shared" si="4"/>
        <v>0</v>
      </c>
      <c r="H49" s="23" t="e">
        <f t="shared" si="5"/>
        <v>#DIV/0!</v>
      </c>
    </row>
    <row r="50" spans="1:8" ht="48" x14ac:dyDescent="0.25">
      <c r="A50" s="10" t="s">
        <v>41</v>
      </c>
      <c r="B50" s="10" t="s">
        <v>92</v>
      </c>
      <c r="C50" s="11" t="s">
        <v>101</v>
      </c>
      <c r="D50" s="9" t="s">
        <v>49</v>
      </c>
      <c r="E50" s="1">
        <v>23</v>
      </c>
      <c r="F50" s="2"/>
      <c r="G50" s="1">
        <f t="shared" ref="G50:G56" si="6">ROUND((E50*F50),2)</f>
        <v>0</v>
      </c>
      <c r="H50" s="23" t="e">
        <f t="shared" si="5"/>
        <v>#DIV/0!</v>
      </c>
    </row>
    <row r="51" spans="1:8" ht="36" x14ac:dyDescent="0.25">
      <c r="A51" s="10" t="s">
        <v>83</v>
      </c>
      <c r="B51" s="10" t="s">
        <v>93</v>
      </c>
      <c r="C51" s="11" t="s">
        <v>102</v>
      </c>
      <c r="D51" s="9" t="s">
        <v>160</v>
      </c>
      <c r="E51" s="1">
        <v>23</v>
      </c>
      <c r="F51" s="2"/>
      <c r="G51" s="1">
        <f t="shared" si="6"/>
        <v>0</v>
      </c>
      <c r="H51" s="23" t="e">
        <f t="shared" si="5"/>
        <v>#DIV/0!</v>
      </c>
    </row>
    <row r="52" spans="1:8" ht="48" x14ac:dyDescent="0.25">
      <c r="A52" s="10" t="s">
        <v>84</v>
      </c>
      <c r="B52" s="10" t="s">
        <v>94</v>
      </c>
      <c r="C52" s="11" t="s">
        <v>103</v>
      </c>
      <c r="D52" s="9" t="s">
        <v>49</v>
      </c>
      <c r="E52" s="1">
        <v>28</v>
      </c>
      <c r="F52" s="2"/>
      <c r="G52" s="1">
        <f t="shared" si="6"/>
        <v>0</v>
      </c>
      <c r="H52" s="23" t="e">
        <f t="shared" si="5"/>
        <v>#DIV/0!</v>
      </c>
    </row>
    <row r="53" spans="1:8" ht="48" x14ac:dyDescent="0.25">
      <c r="A53" s="10" t="s">
        <v>85</v>
      </c>
      <c r="B53" s="10" t="s">
        <v>95</v>
      </c>
      <c r="C53" s="11" t="s">
        <v>104</v>
      </c>
      <c r="D53" s="9" t="s">
        <v>49</v>
      </c>
      <c r="E53" s="1">
        <v>28</v>
      </c>
      <c r="F53" s="2"/>
      <c r="G53" s="1">
        <f t="shared" si="6"/>
        <v>0</v>
      </c>
      <c r="H53" s="23" t="e">
        <f t="shared" si="5"/>
        <v>#DIV/0!</v>
      </c>
    </row>
    <row r="54" spans="1:8" ht="48" x14ac:dyDescent="0.25">
      <c r="A54" s="10" t="s">
        <v>86</v>
      </c>
      <c r="B54" s="10" t="s">
        <v>96</v>
      </c>
      <c r="C54" s="11" t="s">
        <v>105</v>
      </c>
      <c r="D54" s="9" t="s">
        <v>49</v>
      </c>
      <c r="E54" s="1">
        <v>41</v>
      </c>
      <c r="F54" s="2"/>
      <c r="G54" s="1">
        <f t="shared" si="6"/>
        <v>0</v>
      </c>
      <c r="H54" s="23" t="e">
        <f t="shared" si="5"/>
        <v>#DIV/0!</v>
      </c>
    </row>
    <row r="55" spans="1:8" ht="30" customHeight="1" x14ac:dyDescent="0.25">
      <c r="A55" s="10" t="s">
        <v>87</v>
      </c>
      <c r="B55" s="10" t="s">
        <v>97</v>
      </c>
      <c r="C55" s="11" t="s">
        <v>106</v>
      </c>
      <c r="D55" s="9" t="s">
        <v>109</v>
      </c>
      <c r="E55" s="1">
        <v>41</v>
      </c>
      <c r="F55" s="2"/>
      <c r="G55" s="1">
        <f t="shared" si="6"/>
        <v>0</v>
      </c>
      <c r="H55" s="23" t="e">
        <f t="shared" si="5"/>
        <v>#DIV/0!</v>
      </c>
    </row>
    <row r="56" spans="1:8" ht="30" customHeight="1" x14ac:dyDescent="0.25">
      <c r="A56" s="10" t="s">
        <v>88</v>
      </c>
      <c r="B56" s="10" t="s">
        <v>89</v>
      </c>
      <c r="C56" s="11" t="s">
        <v>107</v>
      </c>
      <c r="D56" s="9" t="s">
        <v>48</v>
      </c>
      <c r="E56" s="1">
        <v>2.76</v>
      </c>
      <c r="F56" s="2"/>
      <c r="G56" s="1">
        <f t="shared" si="6"/>
        <v>0</v>
      </c>
      <c r="H56" s="23" t="e">
        <f t="shared" si="5"/>
        <v>#DIV/0!</v>
      </c>
    </row>
    <row r="57" spans="1:8" ht="30" customHeight="1" x14ac:dyDescent="0.25">
      <c r="A57" s="10" t="s">
        <v>146</v>
      </c>
      <c r="B57" s="10" t="s">
        <v>70</v>
      </c>
      <c r="C57" s="11" t="s">
        <v>71</v>
      </c>
      <c r="D57" s="9" t="s">
        <v>72</v>
      </c>
      <c r="E57" s="1">
        <v>56.3</v>
      </c>
      <c r="F57" s="2"/>
      <c r="G57" s="1">
        <f t="shared" si="4"/>
        <v>0</v>
      </c>
      <c r="H57" s="23" t="e">
        <f t="shared" si="5"/>
        <v>#DIV/0!</v>
      </c>
    </row>
    <row r="58" spans="1:8" ht="30" customHeight="1" x14ac:dyDescent="0.25">
      <c r="A58" s="10" t="s">
        <v>147</v>
      </c>
      <c r="B58" s="10" t="s">
        <v>152</v>
      </c>
      <c r="C58" s="11" t="s">
        <v>156</v>
      </c>
      <c r="D58" s="9" t="s">
        <v>110</v>
      </c>
      <c r="E58" s="1">
        <v>2</v>
      </c>
      <c r="F58" s="2"/>
      <c r="G58" s="1">
        <f t="shared" ref="G58:G62" si="7">ROUND((E58*F58),2)</f>
        <v>0</v>
      </c>
      <c r="H58" s="23" t="e">
        <f t="shared" si="5"/>
        <v>#DIV/0!</v>
      </c>
    </row>
    <row r="59" spans="1:8" ht="30" customHeight="1" x14ac:dyDescent="0.25">
      <c r="A59" s="10" t="s">
        <v>148</v>
      </c>
      <c r="B59" s="10" t="s">
        <v>153</v>
      </c>
      <c r="C59" s="11" t="s">
        <v>157</v>
      </c>
      <c r="D59" s="9" t="s">
        <v>110</v>
      </c>
      <c r="E59" s="1">
        <v>2</v>
      </c>
      <c r="F59" s="2"/>
      <c r="G59" s="1">
        <f t="shared" si="7"/>
        <v>0</v>
      </c>
      <c r="H59" s="23" t="e">
        <f t="shared" si="5"/>
        <v>#DIV/0!</v>
      </c>
    </row>
    <row r="60" spans="1:8" ht="30" customHeight="1" x14ac:dyDescent="0.25">
      <c r="A60" s="10" t="s">
        <v>149</v>
      </c>
      <c r="B60" s="10" t="s">
        <v>98</v>
      </c>
      <c r="C60" s="11" t="s">
        <v>108</v>
      </c>
      <c r="D60" s="9" t="s">
        <v>110</v>
      </c>
      <c r="E60" s="1">
        <v>8</v>
      </c>
      <c r="F60" s="2"/>
      <c r="G60" s="1">
        <f t="shared" si="7"/>
        <v>0</v>
      </c>
      <c r="H60" s="23" t="e">
        <f t="shared" si="5"/>
        <v>#DIV/0!</v>
      </c>
    </row>
    <row r="61" spans="1:8" ht="30" customHeight="1" x14ac:dyDescent="0.25">
      <c r="A61" s="10" t="s">
        <v>150</v>
      </c>
      <c r="B61" s="10" t="s">
        <v>154</v>
      </c>
      <c r="C61" s="11" t="s">
        <v>158</v>
      </c>
      <c r="D61" s="9" t="s">
        <v>110</v>
      </c>
      <c r="E61" s="1">
        <v>4</v>
      </c>
      <c r="F61" s="2"/>
      <c r="G61" s="1">
        <f t="shared" si="7"/>
        <v>0</v>
      </c>
      <c r="H61" s="23" t="e">
        <f t="shared" si="5"/>
        <v>#DIV/0!</v>
      </c>
    </row>
    <row r="62" spans="1:8" ht="30" customHeight="1" x14ac:dyDescent="0.25">
      <c r="A62" s="10" t="s">
        <v>151</v>
      </c>
      <c r="B62" s="10" t="s">
        <v>155</v>
      </c>
      <c r="C62" s="11" t="s">
        <v>159</v>
      </c>
      <c r="D62" s="9" t="s">
        <v>109</v>
      </c>
      <c r="E62" s="1">
        <v>24</v>
      </c>
      <c r="F62" s="2"/>
      <c r="G62" s="1">
        <f t="shared" si="7"/>
        <v>0</v>
      </c>
      <c r="H62" s="23" t="e">
        <f t="shared" si="5"/>
        <v>#DIV/0!</v>
      </c>
    </row>
    <row r="63" spans="1:8" ht="30" customHeight="1" x14ac:dyDescent="0.25">
      <c r="A63" s="44" t="s">
        <v>12</v>
      </c>
      <c r="B63" s="45"/>
      <c r="C63" s="45"/>
      <c r="D63" s="45"/>
      <c r="E63" s="45"/>
      <c r="F63" s="46"/>
      <c r="G63" s="24">
        <f>ROUND((SUM(G45:G62)),2)</f>
        <v>0</v>
      </c>
      <c r="H63" s="25" t="e">
        <f t="shared" si="5"/>
        <v>#DIV/0!</v>
      </c>
    </row>
    <row r="64" spans="1:8" ht="25.15" customHeight="1" x14ac:dyDescent="0.25">
      <c r="A64" s="41"/>
      <c r="B64" s="42"/>
      <c r="C64" s="42"/>
      <c r="D64" s="42"/>
      <c r="E64" s="42"/>
      <c r="F64" s="42"/>
      <c r="G64" s="42"/>
      <c r="H64" s="43"/>
    </row>
    <row r="65" spans="1:8" ht="30" customHeight="1" x14ac:dyDescent="0.25">
      <c r="A65" s="57" t="s">
        <v>42</v>
      </c>
      <c r="B65" s="57"/>
      <c r="C65" s="57"/>
      <c r="D65" s="57"/>
      <c r="E65" s="57"/>
      <c r="F65" s="57"/>
      <c r="G65" s="26">
        <f>G16+G21+G25+G33+G42+G63</f>
        <v>0</v>
      </c>
      <c r="H65" s="26" t="e">
        <f>H16+H21+H25+H33+H42+H63</f>
        <v>#DIV/0!</v>
      </c>
    </row>
  </sheetData>
  <sheetProtection selectLockedCells="1"/>
  <mergeCells count="37">
    <mergeCell ref="B6:H6"/>
    <mergeCell ref="A65:F65"/>
    <mergeCell ref="B3:H3"/>
    <mergeCell ref="A1:H2"/>
    <mergeCell ref="G11:G12"/>
    <mergeCell ref="D11:D12"/>
    <mergeCell ref="E11:E12"/>
    <mergeCell ref="A11:A12"/>
    <mergeCell ref="C11:C12"/>
    <mergeCell ref="B4:H4"/>
    <mergeCell ref="B5:H5"/>
    <mergeCell ref="B7:H7"/>
    <mergeCell ref="A10:H10"/>
    <mergeCell ref="B11:B12"/>
    <mergeCell ref="F11:F12"/>
    <mergeCell ref="H11:H12"/>
    <mergeCell ref="B9:H9"/>
    <mergeCell ref="B8:H8"/>
    <mergeCell ref="A13:H13"/>
    <mergeCell ref="A22:H22"/>
    <mergeCell ref="B14:H14"/>
    <mergeCell ref="A16:F16"/>
    <mergeCell ref="A21:F21"/>
    <mergeCell ref="A25:F25"/>
    <mergeCell ref="A17:H17"/>
    <mergeCell ref="A26:H26"/>
    <mergeCell ref="B18:H18"/>
    <mergeCell ref="B23:H23"/>
    <mergeCell ref="B27:H27"/>
    <mergeCell ref="A64:H64"/>
    <mergeCell ref="A33:F33"/>
    <mergeCell ref="A34:H34"/>
    <mergeCell ref="A43:H43"/>
    <mergeCell ref="A42:F42"/>
    <mergeCell ref="A63:F63"/>
    <mergeCell ref="B35:H35"/>
    <mergeCell ref="B44:H44"/>
  </mergeCells>
  <phoneticPr fontId="15" type="noConversion"/>
  <conditionalFormatting sqref="E15">
    <cfRule type="expression" dxfId="3" priority="7" stopIfTrue="1">
      <formula>$C15=1</formula>
    </cfRule>
    <cfRule type="expression" dxfId="2" priority="8" stopIfTrue="1">
      <formula>OR($C15=0,$C15=2,$C15=3,$C15=4)</formula>
    </cfRule>
  </conditionalFormatting>
  <dataValidations count="1">
    <dataValidation allowBlank="1" showInputMessage="1" showErrorMessage="1" prompt="A entrada de quantidades é feita na coluna AJ se acompanhamento por BM, ou na aba &quot;Memória de Cálculo/PLQ&quot; se acompanhamento por PLE." sqref="E15" xr:uid="{80A5B373-5CFB-49EB-88E5-A8AA1FFE710B}"/>
  </dataValidations>
  <printOptions horizontalCentered="1" verticalCentered="1"/>
  <pageMargins left="0.39370078740157483" right="0.39370078740157483" top="1.1811023622047245" bottom="0.78740157480314965" header="0.19685039370078741" footer="0.19685039370078741"/>
  <pageSetup paperSize="9" scale="65" orientation="portrait" horizontalDpi="4294967295" verticalDpi="4294967295" r:id="rId1"/>
  <headerFooter>
    <oddFooter>&amp;C&amp;"Arial,Normal"&amp;9Página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5"/>
  <sheetViews>
    <sheetView zoomScale="90" zoomScaleNormal="90" zoomScaleSheetLayoutView="100" workbookViewId="0">
      <selection activeCell="M25" sqref="M25"/>
    </sheetView>
  </sheetViews>
  <sheetFormatPr defaultRowHeight="15" x14ac:dyDescent="0.25"/>
  <cols>
    <col min="1" max="1" width="16.42578125" customWidth="1"/>
    <col min="5" max="5" width="12.28515625" customWidth="1"/>
    <col min="6" max="6" width="12.7109375" customWidth="1"/>
    <col min="7" max="7" width="12.85546875" customWidth="1"/>
    <col min="8" max="8" width="13.5703125" customWidth="1"/>
    <col min="9" max="9" width="13.42578125" customWidth="1"/>
    <col min="10" max="10" width="14.5703125" customWidth="1"/>
    <col min="11" max="11" width="13.42578125" customWidth="1"/>
    <col min="12" max="12" width="14.5703125" customWidth="1"/>
    <col min="13" max="13" width="13.42578125" customWidth="1"/>
    <col min="14" max="15" width="14.5703125" customWidth="1"/>
    <col min="16" max="16" width="18.7109375" customWidth="1"/>
  </cols>
  <sheetData>
    <row r="1" spans="1:16" ht="24.95" customHeight="1" x14ac:dyDescent="0.25">
      <c r="A1" s="71" t="s">
        <v>27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</row>
    <row r="2" spans="1:16" ht="24.95" customHeight="1" x14ac:dyDescent="0.25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</row>
    <row r="3" spans="1:16" ht="7.5" customHeight="1" x14ac:dyDescent="0.2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</row>
    <row r="4" spans="1:16" ht="24.95" customHeight="1" x14ac:dyDescent="0.25">
      <c r="A4" s="13" t="s">
        <v>6</v>
      </c>
      <c r="B4" s="80" t="str">
        <f>'PLANILHA ORÇAMENTÁRIA'!B3</f>
        <v>TERRAPLANAGEM E ATERRO COM REVESTIMENTO PRIMÁRIO DA ESTRADA MUNICIPAL SÃO MATEUS - MG 16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2"/>
    </row>
    <row r="5" spans="1:16" ht="24.95" customHeight="1" x14ac:dyDescent="0.25">
      <c r="A5" s="13" t="s">
        <v>50</v>
      </c>
      <c r="B5" s="83" t="str">
        <f>'PLANILHA ORÇAMENTÁRIA'!B4:H4</f>
        <v>7/2024/PMMG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/>
    </row>
    <row r="6" spans="1:16" ht="24.95" customHeight="1" x14ac:dyDescent="0.25">
      <c r="A6" s="13" t="s">
        <v>7</v>
      </c>
      <c r="B6" s="86">
        <f>'PLANILHA ORÇAMENTÁRIA'!B5</f>
        <v>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</row>
    <row r="7" spans="1:16" ht="24.95" customHeight="1" x14ac:dyDescent="0.25">
      <c r="A7" s="13" t="s">
        <v>121</v>
      </c>
      <c r="B7" s="89">
        <f>'BDI 1'!K18</f>
        <v>0.2251735995230526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</row>
    <row r="8" spans="1:16" ht="24.95" customHeight="1" x14ac:dyDescent="0.25">
      <c r="A8" s="13" t="s">
        <v>122</v>
      </c>
      <c r="B8" s="89">
        <f>'BDI 2'!K18</f>
        <v>0.16334937625861135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1"/>
    </row>
    <row r="9" spans="1:16" ht="24.95" customHeight="1" x14ac:dyDescent="0.25">
      <c r="A9" s="12" t="s">
        <v>46</v>
      </c>
      <c r="B9" s="58">
        <f>'PLANILHA ORÇAMENTÁRIA'!B8:H8</f>
        <v>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</row>
    <row r="10" spans="1:16" ht="24.95" customHeight="1" x14ac:dyDescent="0.25">
      <c r="A10" s="13" t="s">
        <v>47</v>
      </c>
      <c r="B10" s="58">
        <f>'PLANILHA ORÇAMENTÁRIA'!B9:H9</f>
        <v>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</row>
    <row r="11" spans="1:16" ht="24.95" customHeight="1" x14ac:dyDescent="0.25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4"/>
    </row>
    <row r="12" spans="1:16" ht="24.95" customHeight="1" x14ac:dyDescent="0.25">
      <c r="A12" s="110" t="s">
        <v>3</v>
      </c>
      <c r="B12" s="113" t="s">
        <v>28</v>
      </c>
      <c r="C12" s="114"/>
      <c r="D12" s="115"/>
      <c r="E12" s="69" t="s">
        <v>29</v>
      </c>
      <c r="F12" s="70"/>
      <c r="G12" s="70"/>
      <c r="H12" s="70"/>
      <c r="I12" s="70"/>
      <c r="J12" s="70"/>
      <c r="K12" s="70"/>
      <c r="L12" s="70"/>
      <c r="M12" s="70"/>
      <c r="N12" s="70"/>
      <c r="O12" s="113" t="s">
        <v>30</v>
      </c>
      <c r="P12" s="115"/>
    </row>
    <row r="13" spans="1:16" ht="24.95" customHeight="1" x14ac:dyDescent="0.25">
      <c r="A13" s="111"/>
      <c r="B13" s="116"/>
      <c r="C13" s="117"/>
      <c r="D13" s="118"/>
      <c r="E13" s="67" t="s">
        <v>31</v>
      </c>
      <c r="F13" s="68"/>
      <c r="G13" s="67" t="s">
        <v>32</v>
      </c>
      <c r="H13" s="68"/>
      <c r="I13" s="67" t="s">
        <v>33</v>
      </c>
      <c r="J13" s="68"/>
      <c r="K13" s="67" t="s">
        <v>67</v>
      </c>
      <c r="L13" s="68"/>
      <c r="M13" s="67" t="s">
        <v>161</v>
      </c>
      <c r="N13" s="68"/>
      <c r="O13" s="119"/>
      <c r="P13" s="121"/>
    </row>
    <row r="14" spans="1:16" ht="24.95" customHeight="1" x14ac:dyDescent="0.25">
      <c r="A14" s="112"/>
      <c r="B14" s="119"/>
      <c r="C14" s="120"/>
      <c r="D14" s="121"/>
      <c r="E14" s="27" t="s">
        <v>34</v>
      </c>
      <c r="F14" s="27" t="s">
        <v>25</v>
      </c>
      <c r="G14" s="27" t="s">
        <v>34</v>
      </c>
      <c r="H14" s="27" t="s">
        <v>25</v>
      </c>
      <c r="I14" s="27" t="s">
        <v>34</v>
      </c>
      <c r="J14" s="27" t="s">
        <v>25</v>
      </c>
      <c r="K14" s="27" t="s">
        <v>34</v>
      </c>
      <c r="L14" s="27" t="s">
        <v>25</v>
      </c>
      <c r="M14" s="27" t="s">
        <v>34</v>
      </c>
      <c r="N14" s="27" t="s">
        <v>25</v>
      </c>
      <c r="O14" s="17" t="s">
        <v>34</v>
      </c>
      <c r="P14" s="17" t="s">
        <v>25</v>
      </c>
    </row>
    <row r="15" spans="1:16" ht="24.95" customHeight="1" x14ac:dyDescent="0.25">
      <c r="A15" s="16">
        <v>1</v>
      </c>
      <c r="B15" s="130" t="str">
        <f>'PLANILHA ORÇAMENTÁRIA'!B14:H14</f>
        <v>ADMINISTRAÇÃO LOCAL</v>
      </c>
      <c r="C15" s="131"/>
      <c r="D15" s="132"/>
      <c r="E15" s="18">
        <f t="shared" ref="E15:E20" si="0">(O15*F15)</f>
        <v>0</v>
      </c>
      <c r="F15" s="20">
        <v>0.2</v>
      </c>
      <c r="G15" s="18">
        <f t="shared" ref="G15:G20" si="1">(O15*H15)</f>
        <v>0</v>
      </c>
      <c r="H15" s="19">
        <v>0.2</v>
      </c>
      <c r="I15" s="18">
        <f t="shared" ref="I15:I20" si="2">(O15*J15)</f>
        <v>0</v>
      </c>
      <c r="J15" s="19">
        <v>0.2</v>
      </c>
      <c r="K15" s="18">
        <f>(O15*L15)</f>
        <v>0</v>
      </c>
      <c r="L15" s="19">
        <v>0.2</v>
      </c>
      <c r="M15" s="18">
        <f t="shared" ref="M15:M20" si="3">(O15*N15)</f>
        <v>0</v>
      </c>
      <c r="N15" s="19">
        <v>0.2</v>
      </c>
      <c r="O15" s="18">
        <f>'PLANILHA ORÇAMENTÁRIA'!G16</f>
        <v>0</v>
      </c>
      <c r="P15" s="18" t="e">
        <f t="shared" ref="P15:P20" si="4">O15*$P$21/$O$21</f>
        <v>#DIV/0!</v>
      </c>
    </row>
    <row r="16" spans="1:16" ht="24.95" customHeight="1" x14ac:dyDescent="0.25">
      <c r="A16" s="16">
        <v>2</v>
      </c>
      <c r="B16" s="130" t="str">
        <f>'PLANILHA ORÇAMENTÁRIA'!B18:H18</f>
        <v xml:space="preserve">MOBILIZAÇÃO E DESMOBILIZAÇÃO </v>
      </c>
      <c r="C16" s="131"/>
      <c r="D16" s="132"/>
      <c r="E16" s="18">
        <f t="shared" si="0"/>
        <v>0</v>
      </c>
      <c r="F16" s="20">
        <v>0.5</v>
      </c>
      <c r="G16" s="18">
        <f t="shared" si="1"/>
        <v>0</v>
      </c>
      <c r="H16" s="19"/>
      <c r="I16" s="18">
        <f t="shared" si="2"/>
        <v>0</v>
      </c>
      <c r="J16" s="19"/>
      <c r="K16" s="18">
        <f t="shared" ref="K16:K20" si="5">(O16*L16)</f>
        <v>0</v>
      </c>
      <c r="L16" s="19"/>
      <c r="M16" s="18">
        <f t="shared" si="3"/>
        <v>0</v>
      </c>
      <c r="N16" s="19">
        <v>0.5</v>
      </c>
      <c r="O16" s="18">
        <f>'PLANILHA ORÇAMENTÁRIA'!G21</f>
        <v>0</v>
      </c>
      <c r="P16" s="18" t="e">
        <f t="shared" si="4"/>
        <v>#DIV/0!</v>
      </c>
    </row>
    <row r="17" spans="1:16" ht="24.95" customHeight="1" x14ac:dyDescent="0.25">
      <c r="A17" s="16">
        <v>3</v>
      </c>
      <c r="B17" s="130" t="str">
        <f>'PLANILHA ORÇAMENTÁRIA'!B23:C23</f>
        <v>SERVIÇOS PRELIMINARES</v>
      </c>
      <c r="C17" s="131"/>
      <c r="D17" s="132"/>
      <c r="E17" s="18">
        <f t="shared" si="0"/>
        <v>0</v>
      </c>
      <c r="F17" s="20">
        <v>1</v>
      </c>
      <c r="G17" s="18">
        <f t="shared" si="1"/>
        <v>0</v>
      </c>
      <c r="H17" s="20"/>
      <c r="I17" s="18">
        <f t="shared" si="2"/>
        <v>0</v>
      </c>
      <c r="J17" s="20"/>
      <c r="K17" s="18">
        <f t="shared" si="5"/>
        <v>0</v>
      </c>
      <c r="L17" s="20"/>
      <c r="M17" s="18">
        <f t="shared" si="3"/>
        <v>0</v>
      </c>
      <c r="N17" s="20"/>
      <c r="O17" s="18">
        <f>'PLANILHA ORÇAMENTÁRIA'!G25</f>
        <v>0</v>
      </c>
      <c r="P17" s="18" t="e">
        <f t="shared" si="4"/>
        <v>#DIV/0!</v>
      </c>
    </row>
    <row r="18" spans="1:16" ht="24.95" customHeight="1" x14ac:dyDescent="0.25">
      <c r="A18" s="16">
        <v>4</v>
      </c>
      <c r="B18" s="130" t="str">
        <f>'PLANILHA ORÇAMENTÁRIA'!B27:C27</f>
        <v>TERRAPLENAGEM</v>
      </c>
      <c r="C18" s="131"/>
      <c r="D18" s="132"/>
      <c r="E18" s="18">
        <f t="shared" si="0"/>
        <v>0</v>
      </c>
      <c r="F18" s="20">
        <v>0.4</v>
      </c>
      <c r="G18" s="18">
        <f t="shared" si="1"/>
        <v>0</v>
      </c>
      <c r="H18" s="20">
        <v>0.3</v>
      </c>
      <c r="I18" s="18">
        <f t="shared" si="2"/>
        <v>0</v>
      </c>
      <c r="J18" s="20">
        <v>0.3</v>
      </c>
      <c r="K18" s="18">
        <f t="shared" si="5"/>
        <v>0</v>
      </c>
      <c r="L18" s="20"/>
      <c r="M18" s="18">
        <f t="shared" si="3"/>
        <v>0</v>
      </c>
      <c r="N18" s="20"/>
      <c r="O18" s="18">
        <f>'PLANILHA ORÇAMENTÁRIA'!G33</f>
        <v>0</v>
      </c>
      <c r="P18" s="18" t="e">
        <f t="shared" si="4"/>
        <v>#DIV/0!</v>
      </c>
    </row>
    <row r="19" spans="1:16" ht="24.95" customHeight="1" x14ac:dyDescent="0.25">
      <c r="A19" s="16">
        <v>5</v>
      </c>
      <c r="B19" s="130" t="str">
        <f>'PLANILHA ORÇAMENTÁRIA'!B35:C35</f>
        <v>PAVIMENTAÇÃO  1a ETAPA</v>
      </c>
      <c r="C19" s="131"/>
      <c r="D19" s="132"/>
      <c r="E19" s="18">
        <f t="shared" si="0"/>
        <v>0</v>
      </c>
      <c r="F19" s="20"/>
      <c r="G19" s="18">
        <f t="shared" si="1"/>
        <v>0</v>
      </c>
      <c r="H19" s="20"/>
      <c r="I19" s="18">
        <f t="shared" si="2"/>
        <v>0</v>
      </c>
      <c r="J19" s="20"/>
      <c r="K19" s="18">
        <f t="shared" si="5"/>
        <v>0</v>
      </c>
      <c r="L19" s="20">
        <v>0.5</v>
      </c>
      <c r="M19" s="18">
        <f t="shared" si="3"/>
        <v>0</v>
      </c>
      <c r="N19" s="20">
        <v>0.5</v>
      </c>
      <c r="O19" s="18">
        <f>'PLANILHA ORÇAMENTÁRIA'!G42</f>
        <v>0</v>
      </c>
      <c r="P19" s="18" t="e">
        <f t="shared" si="4"/>
        <v>#DIV/0!</v>
      </c>
    </row>
    <row r="20" spans="1:16" ht="24.95" customHeight="1" x14ac:dyDescent="0.25">
      <c r="A20" s="16">
        <v>6</v>
      </c>
      <c r="B20" s="130" t="str">
        <f>'PLANILHA ORÇAMENTÁRIA'!B44:C44</f>
        <v>DRENAGEM</v>
      </c>
      <c r="C20" s="131"/>
      <c r="D20" s="132"/>
      <c r="E20" s="18">
        <f t="shared" si="0"/>
        <v>0</v>
      </c>
      <c r="F20" s="20">
        <v>0.5</v>
      </c>
      <c r="G20" s="18">
        <f t="shared" si="1"/>
        <v>0</v>
      </c>
      <c r="H20" s="20">
        <v>0.5</v>
      </c>
      <c r="I20" s="18">
        <f t="shared" si="2"/>
        <v>0</v>
      </c>
      <c r="J20" s="20"/>
      <c r="K20" s="18">
        <f t="shared" si="5"/>
        <v>0</v>
      </c>
      <c r="L20" s="20"/>
      <c r="M20" s="18">
        <f t="shared" si="3"/>
        <v>0</v>
      </c>
      <c r="N20" s="20"/>
      <c r="O20" s="18">
        <f>'PLANILHA ORÇAMENTÁRIA'!G63</f>
        <v>0</v>
      </c>
      <c r="P20" s="18" t="e">
        <f t="shared" si="4"/>
        <v>#DIV/0!</v>
      </c>
    </row>
    <row r="21" spans="1:16" ht="24.95" customHeight="1" x14ac:dyDescent="0.25">
      <c r="A21" s="107"/>
      <c r="B21" s="104" t="s">
        <v>35</v>
      </c>
      <c r="C21" s="105"/>
      <c r="D21" s="106"/>
      <c r="E21" s="100">
        <f>SUM(E15:E20)</f>
        <v>0</v>
      </c>
      <c r="F21" s="101"/>
      <c r="G21" s="102">
        <f>SUM(G15:G20)</f>
        <v>0</v>
      </c>
      <c r="H21" s="103"/>
      <c r="I21" s="102">
        <f>SUM(I15:I20)</f>
        <v>0</v>
      </c>
      <c r="J21" s="103"/>
      <c r="K21" s="102">
        <f>SUM(K15:K20)</f>
        <v>0</v>
      </c>
      <c r="L21" s="103"/>
      <c r="M21" s="102">
        <f>SUM(M15:M20)</f>
        <v>0</v>
      </c>
      <c r="N21" s="103"/>
      <c r="O21" s="21">
        <f>SUM(O15:O20)</f>
        <v>0</v>
      </c>
      <c r="P21" s="21">
        <v>100</v>
      </c>
    </row>
    <row r="22" spans="1:16" ht="24.95" customHeight="1" x14ac:dyDescent="0.25">
      <c r="A22" s="108"/>
      <c r="B22" s="104" t="s">
        <v>36</v>
      </c>
      <c r="C22" s="105"/>
      <c r="D22" s="106"/>
      <c r="E22" s="100">
        <f>E21</f>
        <v>0</v>
      </c>
      <c r="F22" s="101"/>
      <c r="G22" s="102">
        <f>E22+G21</f>
        <v>0</v>
      </c>
      <c r="H22" s="103"/>
      <c r="I22" s="102">
        <f>G22+I21</f>
        <v>0</v>
      </c>
      <c r="J22" s="103"/>
      <c r="K22" s="102">
        <f>I22+K21</f>
        <v>0</v>
      </c>
      <c r="L22" s="103"/>
      <c r="M22" s="102">
        <f>K22+M21</f>
        <v>0</v>
      </c>
      <c r="N22" s="103"/>
      <c r="O22" s="124"/>
      <c r="P22" s="125"/>
    </row>
    <row r="23" spans="1:16" ht="24.95" customHeight="1" x14ac:dyDescent="0.25">
      <c r="A23" s="108"/>
      <c r="B23" s="95" t="s">
        <v>37</v>
      </c>
      <c r="C23" s="96"/>
      <c r="D23" s="97"/>
      <c r="E23" s="98" t="e">
        <f>(E21*100/$O$21)</f>
        <v>#DIV/0!</v>
      </c>
      <c r="F23" s="99"/>
      <c r="G23" s="98" t="e">
        <f>(G21*100/$O$21)</f>
        <v>#DIV/0!</v>
      </c>
      <c r="H23" s="99"/>
      <c r="I23" s="98" t="e">
        <f>(I21*100/$O$21)</f>
        <v>#DIV/0!</v>
      </c>
      <c r="J23" s="99"/>
      <c r="K23" s="98" t="e">
        <f>(K21*100/$O$21)</f>
        <v>#DIV/0!</v>
      </c>
      <c r="L23" s="99"/>
      <c r="M23" s="98" t="e">
        <f>(M21*100/$O$21)</f>
        <v>#DIV/0!</v>
      </c>
      <c r="N23" s="99"/>
      <c r="O23" s="126"/>
      <c r="P23" s="127"/>
    </row>
    <row r="24" spans="1:16" ht="24.95" customHeight="1" x14ac:dyDescent="0.25">
      <c r="A24" s="109"/>
      <c r="B24" s="95" t="s">
        <v>38</v>
      </c>
      <c r="C24" s="96"/>
      <c r="D24" s="97"/>
      <c r="E24" s="98" t="e">
        <f>E22*100/$O$21</f>
        <v>#DIV/0!</v>
      </c>
      <c r="F24" s="99"/>
      <c r="G24" s="122" t="e">
        <f>SUM(E24+G23)</f>
        <v>#DIV/0!</v>
      </c>
      <c r="H24" s="123"/>
      <c r="I24" s="122" t="e">
        <f>SUM(G24+I23)</f>
        <v>#DIV/0!</v>
      </c>
      <c r="J24" s="123"/>
      <c r="K24" s="122" t="e">
        <f>SUM(I24+K23)</f>
        <v>#DIV/0!</v>
      </c>
      <c r="L24" s="123"/>
      <c r="M24" s="122" t="e">
        <f>SUM(K24+M23)</f>
        <v>#DIV/0!</v>
      </c>
      <c r="N24" s="123"/>
      <c r="O24" s="128"/>
      <c r="P24" s="129"/>
    </row>
    <row r="25" spans="1:16" ht="24.95" customHeight="1" x14ac:dyDescent="0.25"/>
  </sheetData>
  <mergeCells count="50">
    <mergeCell ref="B20:D20"/>
    <mergeCell ref="E21:F21"/>
    <mergeCell ref="B15:D15"/>
    <mergeCell ref="B16:D16"/>
    <mergeCell ref="B17:D17"/>
    <mergeCell ref="B18:D18"/>
    <mergeCell ref="B19:D19"/>
    <mergeCell ref="M23:N23"/>
    <mergeCell ref="M24:N24"/>
    <mergeCell ref="I21:J21"/>
    <mergeCell ref="I22:J22"/>
    <mergeCell ref="I23:J23"/>
    <mergeCell ref="I24:J24"/>
    <mergeCell ref="K21:L21"/>
    <mergeCell ref="K22:L22"/>
    <mergeCell ref="K23:L23"/>
    <mergeCell ref="K24:L24"/>
    <mergeCell ref="A21:A24"/>
    <mergeCell ref="B21:D21"/>
    <mergeCell ref="A12:A14"/>
    <mergeCell ref="B12:D14"/>
    <mergeCell ref="O12:P13"/>
    <mergeCell ref="E13:F13"/>
    <mergeCell ref="G13:H13"/>
    <mergeCell ref="G24:H24"/>
    <mergeCell ref="G21:H21"/>
    <mergeCell ref="O22:P24"/>
    <mergeCell ref="B23:D23"/>
    <mergeCell ref="E23:F23"/>
    <mergeCell ref="G23:H23"/>
    <mergeCell ref="M13:N13"/>
    <mergeCell ref="M21:N21"/>
    <mergeCell ref="M22:N22"/>
    <mergeCell ref="B24:D24"/>
    <mergeCell ref="E24:F24"/>
    <mergeCell ref="E22:F22"/>
    <mergeCell ref="G22:H22"/>
    <mergeCell ref="B22:D22"/>
    <mergeCell ref="I13:J13"/>
    <mergeCell ref="E12:N12"/>
    <mergeCell ref="A1:P3"/>
    <mergeCell ref="B4:P4"/>
    <mergeCell ref="B5:P5"/>
    <mergeCell ref="B6:P6"/>
    <mergeCell ref="B7:P7"/>
    <mergeCell ref="A11:P11"/>
    <mergeCell ref="B9:P9"/>
    <mergeCell ref="B10:P10"/>
    <mergeCell ref="B8:P8"/>
    <mergeCell ref="K13:L13"/>
  </mergeCells>
  <phoneticPr fontId="15" type="noConversion"/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6138-E247-4C6C-8F54-AE297CCF2664}">
  <dimension ref="A1:K24"/>
  <sheetViews>
    <sheetView workbookViewId="0">
      <selection activeCell="A2" sqref="A2"/>
    </sheetView>
  </sheetViews>
  <sheetFormatPr defaultRowHeight="15" x14ac:dyDescent="0.25"/>
  <cols>
    <col min="1" max="1" width="16.5703125" customWidth="1"/>
    <col min="2" max="2" width="9.140625" customWidth="1"/>
    <col min="8" max="8" width="2.28515625" customWidth="1"/>
    <col min="9" max="9" width="1.5703125" hidden="1" customWidth="1"/>
    <col min="10" max="10" width="11.85546875" customWidth="1"/>
    <col min="11" max="11" width="15.140625" customWidth="1"/>
  </cols>
  <sheetData>
    <row r="1" spans="1:11" ht="47.25" customHeight="1" x14ac:dyDescent="0.25">
      <c r="A1" s="146" t="s">
        <v>123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1" ht="42" customHeight="1" x14ac:dyDescent="0.25">
      <c r="A2" s="30" t="s">
        <v>6</v>
      </c>
      <c r="B2" s="58" t="str">
        <f>'PLANILHA ORÇAMENTÁRIA'!B3:H3</f>
        <v>TERRAPLANAGEM E ATERRO COM REVESTIMENTO PRIMÁRIO DA ESTRADA MUNICIPAL SÃO MATEUS - MG 16</v>
      </c>
      <c r="C2" s="59"/>
      <c r="D2" s="59"/>
      <c r="E2" s="59"/>
      <c r="F2" s="59"/>
      <c r="G2" s="59"/>
      <c r="H2" s="59"/>
      <c r="I2" s="59"/>
      <c r="J2" s="59"/>
      <c r="K2" s="60"/>
    </row>
    <row r="3" spans="1:11" ht="30" customHeight="1" x14ac:dyDescent="0.25">
      <c r="A3" s="30" t="s">
        <v>112</v>
      </c>
      <c r="B3" s="149" t="str">
        <f>'PLANILHA ORÇAMENTÁRIA'!B4:H4</f>
        <v>7/2024/PMMG</v>
      </c>
      <c r="C3" s="150"/>
      <c r="D3" s="150"/>
      <c r="E3" s="150"/>
      <c r="F3" s="150"/>
      <c r="G3" s="150"/>
      <c r="H3" s="150"/>
      <c r="I3" s="150"/>
      <c r="J3" s="150"/>
      <c r="K3" s="151"/>
    </row>
    <row r="4" spans="1:11" ht="30" customHeight="1" x14ac:dyDescent="0.25">
      <c r="A4" s="30" t="s">
        <v>7</v>
      </c>
      <c r="B4" s="152">
        <f>'PLANILHA ORÇAMENTÁRIA'!B5:H5</f>
        <v>0</v>
      </c>
      <c r="C4" s="153"/>
      <c r="D4" s="153"/>
      <c r="E4" s="153"/>
      <c r="F4" s="153"/>
      <c r="G4" s="153"/>
      <c r="H4" s="153"/>
      <c r="I4" s="153"/>
      <c r="J4" s="153"/>
      <c r="K4" s="154"/>
    </row>
    <row r="5" spans="1:11" ht="30" customHeight="1" x14ac:dyDescent="0.25">
      <c r="A5" s="30" t="s">
        <v>8</v>
      </c>
      <c r="B5" s="155">
        <f>K18</f>
        <v>0.2251735995230526</v>
      </c>
      <c r="C5" s="150"/>
      <c r="D5" s="150"/>
      <c r="E5" s="150"/>
      <c r="F5" s="150"/>
      <c r="G5" s="150"/>
      <c r="H5" s="150"/>
      <c r="I5" s="150"/>
      <c r="J5" s="150"/>
      <c r="K5" s="151"/>
    </row>
    <row r="6" spans="1:11" ht="30" customHeight="1" x14ac:dyDescent="0.25">
      <c r="A6" s="30" t="s">
        <v>46</v>
      </c>
      <c r="B6" s="138">
        <f>'PLANILHA ORÇAMENTÁRIA'!B8:H8</f>
        <v>0</v>
      </c>
      <c r="C6" s="139"/>
      <c r="D6" s="139"/>
      <c r="E6" s="139"/>
      <c r="F6" s="139"/>
      <c r="G6" s="139"/>
      <c r="H6" s="139"/>
      <c r="I6" s="139"/>
      <c r="J6" s="139"/>
      <c r="K6" s="140"/>
    </row>
    <row r="7" spans="1:11" ht="30" customHeight="1" x14ac:dyDescent="0.25">
      <c r="A7" s="30" t="s">
        <v>47</v>
      </c>
      <c r="B7" s="138">
        <f>'PLANILHA ORÇAMENTÁRIA'!B9:H9</f>
        <v>0</v>
      </c>
      <c r="C7" s="139"/>
      <c r="D7" s="139"/>
      <c r="E7" s="139"/>
      <c r="F7" s="139"/>
      <c r="G7" s="139"/>
      <c r="H7" s="139"/>
      <c r="I7" s="139"/>
      <c r="J7" s="139"/>
      <c r="K7" s="140"/>
    </row>
    <row r="8" spans="1:11" ht="24.95" customHeight="1" x14ac:dyDescent="0.25">
      <c r="A8" s="141"/>
      <c r="B8" s="142"/>
      <c r="C8" s="142"/>
      <c r="D8" s="142"/>
      <c r="E8" s="142"/>
      <c r="F8" s="142"/>
      <c r="G8" s="142"/>
      <c r="H8" s="142"/>
      <c r="I8" s="142"/>
      <c r="J8" s="142"/>
      <c r="K8" s="143"/>
    </row>
    <row r="9" spans="1:11" ht="39.950000000000003" customHeight="1" x14ac:dyDescent="0.25">
      <c r="A9" s="16" t="s">
        <v>113</v>
      </c>
      <c r="B9" s="144" t="s">
        <v>114</v>
      </c>
      <c r="C9" s="144"/>
      <c r="D9" s="144"/>
      <c r="E9" s="144"/>
      <c r="F9" s="144"/>
      <c r="G9" s="144"/>
      <c r="H9" s="144"/>
      <c r="I9" s="145"/>
      <c r="J9" s="31" t="s">
        <v>51</v>
      </c>
      <c r="K9" s="32" t="s">
        <v>52</v>
      </c>
    </row>
    <row r="10" spans="1:11" ht="39.950000000000003" customHeight="1" x14ac:dyDescent="0.25">
      <c r="A10" s="29">
        <v>1</v>
      </c>
      <c r="B10" s="133" t="s">
        <v>65</v>
      </c>
      <c r="C10" s="134"/>
      <c r="D10" s="134"/>
      <c r="E10" s="134"/>
      <c r="F10" s="134"/>
      <c r="G10" s="134"/>
      <c r="H10" s="134"/>
      <c r="I10" s="134"/>
      <c r="J10" s="33" t="s">
        <v>57</v>
      </c>
      <c r="K10" s="34">
        <v>4.5199999999999997E-2</v>
      </c>
    </row>
    <row r="11" spans="1:11" ht="39.950000000000003" customHeight="1" x14ac:dyDescent="0.25">
      <c r="A11" s="29">
        <v>2</v>
      </c>
      <c r="B11" s="133" t="s">
        <v>64</v>
      </c>
      <c r="C11" s="134"/>
      <c r="D11" s="134"/>
      <c r="E11" s="134"/>
      <c r="F11" s="134"/>
      <c r="G11" s="134"/>
      <c r="H11" s="134"/>
      <c r="I11" s="134"/>
      <c r="J11" s="33" t="s">
        <v>115</v>
      </c>
      <c r="K11" s="34">
        <v>6.7000000000000002E-3</v>
      </c>
    </row>
    <row r="12" spans="1:11" ht="39.950000000000003" customHeight="1" x14ac:dyDescent="0.25">
      <c r="A12" s="29">
        <v>3</v>
      </c>
      <c r="B12" s="133" t="s">
        <v>58</v>
      </c>
      <c r="C12" s="134"/>
      <c r="D12" s="134"/>
      <c r="E12" s="134"/>
      <c r="F12" s="134"/>
      <c r="G12" s="134"/>
      <c r="H12" s="134"/>
      <c r="I12" s="134"/>
      <c r="J12" s="33" t="s">
        <v>61</v>
      </c>
      <c r="K12" s="34">
        <v>7.1000000000000004E-3</v>
      </c>
    </row>
    <row r="13" spans="1:11" ht="39.950000000000003" customHeight="1" x14ac:dyDescent="0.25">
      <c r="A13" s="29">
        <v>4</v>
      </c>
      <c r="B13" s="133" t="s">
        <v>59</v>
      </c>
      <c r="C13" s="134"/>
      <c r="D13" s="134"/>
      <c r="E13" s="134"/>
      <c r="F13" s="134"/>
      <c r="G13" s="134"/>
      <c r="H13" s="134"/>
      <c r="I13" s="134"/>
      <c r="J13" s="33" t="s">
        <v>62</v>
      </c>
      <c r="K13" s="34">
        <v>1.21E-2</v>
      </c>
    </row>
    <row r="14" spans="1:11" ht="39.950000000000003" customHeight="1" x14ac:dyDescent="0.25">
      <c r="A14" s="29">
        <v>5</v>
      </c>
      <c r="B14" s="133" t="s">
        <v>60</v>
      </c>
      <c r="C14" s="134"/>
      <c r="D14" s="134"/>
      <c r="E14" s="134"/>
      <c r="F14" s="134"/>
      <c r="G14" s="134"/>
      <c r="H14" s="134"/>
      <c r="I14" s="134"/>
      <c r="J14" s="33" t="s">
        <v>63</v>
      </c>
      <c r="K14" s="34">
        <v>7.85E-2</v>
      </c>
    </row>
    <row r="15" spans="1:11" ht="39.950000000000003" customHeight="1" x14ac:dyDescent="0.25">
      <c r="A15" s="29">
        <v>6</v>
      </c>
      <c r="B15" s="133" t="s">
        <v>116</v>
      </c>
      <c r="C15" s="134"/>
      <c r="D15" s="134"/>
      <c r="E15" s="134"/>
      <c r="F15" s="134"/>
      <c r="G15" s="134"/>
      <c r="H15" s="134"/>
      <c r="I15" s="134"/>
      <c r="J15" s="33" t="s">
        <v>53</v>
      </c>
      <c r="K15" s="34">
        <v>3.6499999999999998E-2</v>
      </c>
    </row>
    <row r="16" spans="1:11" ht="39.950000000000003" customHeight="1" x14ac:dyDescent="0.25">
      <c r="A16" s="29">
        <v>7</v>
      </c>
      <c r="B16" s="133" t="s">
        <v>117</v>
      </c>
      <c r="C16" s="134"/>
      <c r="D16" s="134"/>
      <c r="E16" s="134"/>
      <c r="F16" s="134"/>
      <c r="G16" s="134"/>
      <c r="H16" s="134"/>
      <c r="I16" s="134"/>
      <c r="J16" s="33" t="s">
        <v>54</v>
      </c>
      <c r="K16" s="35">
        <v>0.02</v>
      </c>
    </row>
    <row r="17" spans="1:11" ht="39.950000000000003" customHeight="1" x14ac:dyDescent="0.25">
      <c r="A17" s="29">
        <v>8</v>
      </c>
      <c r="B17" s="133" t="s">
        <v>118</v>
      </c>
      <c r="C17" s="134"/>
      <c r="D17" s="134"/>
      <c r="E17" s="134"/>
      <c r="F17" s="134"/>
      <c r="G17" s="134"/>
      <c r="H17" s="134"/>
      <c r="I17" s="134"/>
      <c r="J17" s="33" t="s">
        <v>119</v>
      </c>
      <c r="K17" s="35">
        <v>0</v>
      </c>
    </row>
    <row r="18" spans="1:11" ht="39.950000000000003" customHeight="1" x14ac:dyDescent="0.25">
      <c r="A18" s="29">
        <v>9</v>
      </c>
      <c r="B18" s="136" t="s">
        <v>55</v>
      </c>
      <c r="C18" s="137"/>
      <c r="D18" s="137"/>
      <c r="E18" s="137"/>
      <c r="F18" s="137"/>
      <c r="G18" s="137"/>
      <c r="H18" s="137"/>
      <c r="I18" s="137"/>
      <c r="J18" s="36" t="s">
        <v>56</v>
      </c>
      <c r="K18" s="37">
        <f>((1+K10+K11+K12) * (1+K13) * (1+K14)) / (1-K15-K16-K17) -1</f>
        <v>0.2251735995230526</v>
      </c>
    </row>
    <row r="19" spans="1:11" ht="24.95" customHeight="1" x14ac:dyDescent="0.25">
      <c r="A19" s="113" t="s">
        <v>120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5"/>
    </row>
    <row r="20" spans="1:11" x14ac:dyDescent="0.25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11" x14ac:dyDescent="0.25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</row>
    <row r="22" spans="1:1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</row>
    <row r="23" spans="1:11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</row>
    <row r="24" spans="1:11" x14ac:dyDescent="0.25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</row>
  </sheetData>
  <mergeCells count="20">
    <mergeCell ref="A1:K1"/>
    <mergeCell ref="B2:K2"/>
    <mergeCell ref="B3:K3"/>
    <mergeCell ref="B4:K4"/>
    <mergeCell ref="B5:K5"/>
    <mergeCell ref="B6:K6"/>
    <mergeCell ref="B7:K7"/>
    <mergeCell ref="A8:K8"/>
    <mergeCell ref="B9:I9"/>
    <mergeCell ref="B10:I10"/>
    <mergeCell ref="B11:I11"/>
    <mergeCell ref="B12:I12"/>
    <mergeCell ref="B13:I13"/>
    <mergeCell ref="A19:K19"/>
    <mergeCell ref="A20:K24"/>
    <mergeCell ref="B14:I14"/>
    <mergeCell ref="B15:I15"/>
    <mergeCell ref="B16:I16"/>
    <mergeCell ref="B17:I17"/>
    <mergeCell ref="B18:I18"/>
  </mergeCells>
  <conditionalFormatting sqref="K18">
    <cfRule type="expression" dxfId="1" priority="1" stopIfTrue="1">
      <formula>DESONERACAO="não"</formula>
    </cfRule>
  </conditionalFormatting>
  <dataValidations count="3">
    <dataValidation type="decimal" allowBlank="1" showErrorMessage="1" errorTitle="Erro de valores" error="Digite um valor entre 0% e 100%" sqref="K10:K15" xr:uid="{23B839BE-5642-4B40-94D9-ACE6F0147403}">
      <formula1>0</formula1>
      <formula2>1</formula2>
    </dataValidation>
    <dataValidation type="decimal" allowBlank="1" showErrorMessage="1" errorTitle="Erro de valores" error="Digite um valor maior do que 0." sqref="K16" xr:uid="{D2B4D82D-F159-484E-8512-FFDFA917F071}">
      <formula1>0</formula1>
      <formula2>1</formula2>
    </dataValidation>
    <dataValidation operator="greaterThanOrEqual" allowBlank="1" showErrorMessage="1" errorTitle="Erro de valores" error="Digite um valor igual a 0% ou 2%." sqref="K17" xr:uid="{AB194E74-12F4-469E-8D09-F797DCF16A4F}">
      <formula1>0</formula1>
      <formula2>0</formula2>
    </dataValidation>
  </dataValidations>
  <pageMargins left="0.51181102362204722" right="0.51181102362204722" top="0.78740157480314965" bottom="0.78740157480314965" header="0.31496062992125984" footer="0.31496062992125984"/>
  <pageSetup paperSize="9" scale="9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C2EC-70F8-44A6-9C46-991224F92E7C}">
  <dimension ref="A1:K24"/>
  <sheetViews>
    <sheetView workbookViewId="0">
      <selection activeCell="B2" sqref="B2:K2"/>
    </sheetView>
  </sheetViews>
  <sheetFormatPr defaultRowHeight="15" x14ac:dyDescent="0.25"/>
  <cols>
    <col min="1" max="1" width="16.5703125" customWidth="1"/>
    <col min="2" max="2" width="9.140625" customWidth="1"/>
    <col min="8" max="8" width="2.28515625" customWidth="1"/>
    <col min="9" max="9" width="1.5703125" hidden="1" customWidth="1"/>
    <col min="10" max="10" width="11.85546875" customWidth="1"/>
    <col min="11" max="11" width="15.140625" customWidth="1"/>
  </cols>
  <sheetData>
    <row r="1" spans="1:11" ht="47.25" customHeight="1" x14ac:dyDescent="0.25">
      <c r="A1" s="146" t="s">
        <v>124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1" ht="42" customHeight="1" x14ac:dyDescent="0.25">
      <c r="A2" s="30" t="s">
        <v>6</v>
      </c>
      <c r="B2" s="58" t="str">
        <f>'PLANILHA ORÇAMENTÁRIA'!B3:H3</f>
        <v>TERRAPLANAGEM E ATERRO COM REVESTIMENTO PRIMÁRIO DA ESTRADA MUNICIPAL SÃO MATEUS - MG 16</v>
      </c>
      <c r="C2" s="59"/>
      <c r="D2" s="59"/>
      <c r="E2" s="59"/>
      <c r="F2" s="59"/>
      <c r="G2" s="59"/>
      <c r="H2" s="59"/>
      <c r="I2" s="59"/>
      <c r="J2" s="59"/>
      <c r="K2" s="60"/>
    </row>
    <row r="3" spans="1:11" ht="30" customHeight="1" x14ac:dyDescent="0.25">
      <c r="A3" s="30" t="s">
        <v>112</v>
      </c>
      <c r="B3" s="149" t="str">
        <f>'PLANILHA ORÇAMENTÁRIA'!B4:H4</f>
        <v>7/2024/PMMG</v>
      </c>
      <c r="C3" s="150"/>
      <c r="D3" s="150"/>
      <c r="E3" s="150"/>
      <c r="F3" s="150"/>
      <c r="G3" s="150"/>
      <c r="H3" s="150"/>
      <c r="I3" s="150"/>
      <c r="J3" s="150"/>
      <c r="K3" s="151"/>
    </row>
    <row r="4" spans="1:11" ht="30" customHeight="1" x14ac:dyDescent="0.25">
      <c r="A4" s="30" t="s">
        <v>7</v>
      </c>
      <c r="B4" s="152">
        <f>'PLANILHA ORÇAMENTÁRIA'!B5:H5</f>
        <v>0</v>
      </c>
      <c r="C4" s="153"/>
      <c r="D4" s="153"/>
      <c r="E4" s="153"/>
      <c r="F4" s="153"/>
      <c r="G4" s="153"/>
      <c r="H4" s="153"/>
      <c r="I4" s="153"/>
      <c r="J4" s="153"/>
      <c r="K4" s="154"/>
    </row>
    <row r="5" spans="1:11" ht="30" customHeight="1" x14ac:dyDescent="0.25">
      <c r="A5" s="30" t="s">
        <v>8</v>
      </c>
      <c r="B5" s="155">
        <f>K18</f>
        <v>0.16334937625861135</v>
      </c>
      <c r="C5" s="150"/>
      <c r="D5" s="150"/>
      <c r="E5" s="150"/>
      <c r="F5" s="150"/>
      <c r="G5" s="150"/>
      <c r="H5" s="150"/>
      <c r="I5" s="150"/>
      <c r="J5" s="150"/>
      <c r="K5" s="151"/>
    </row>
    <row r="6" spans="1:11" ht="30" customHeight="1" x14ac:dyDescent="0.25">
      <c r="A6" s="30" t="s">
        <v>46</v>
      </c>
      <c r="B6" s="138">
        <f>'PLANILHA ORÇAMENTÁRIA'!B8:H8</f>
        <v>0</v>
      </c>
      <c r="C6" s="139"/>
      <c r="D6" s="139"/>
      <c r="E6" s="139"/>
      <c r="F6" s="139"/>
      <c r="G6" s="139"/>
      <c r="H6" s="139"/>
      <c r="I6" s="139"/>
      <c r="J6" s="139"/>
      <c r="K6" s="140"/>
    </row>
    <row r="7" spans="1:11" ht="30" customHeight="1" x14ac:dyDescent="0.25">
      <c r="A7" s="30" t="s">
        <v>47</v>
      </c>
      <c r="B7" s="138">
        <f>'PLANILHA ORÇAMENTÁRIA'!B9:H9</f>
        <v>0</v>
      </c>
      <c r="C7" s="139"/>
      <c r="D7" s="139"/>
      <c r="E7" s="139"/>
      <c r="F7" s="139"/>
      <c r="G7" s="139"/>
      <c r="H7" s="139"/>
      <c r="I7" s="139"/>
      <c r="J7" s="139"/>
      <c r="K7" s="140"/>
    </row>
    <row r="8" spans="1:11" ht="24.95" customHeight="1" x14ac:dyDescent="0.25">
      <c r="A8" s="141"/>
      <c r="B8" s="142"/>
      <c r="C8" s="142"/>
      <c r="D8" s="142"/>
      <c r="E8" s="142"/>
      <c r="F8" s="142"/>
      <c r="G8" s="142"/>
      <c r="H8" s="142"/>
      <c r="I8" s="142"/>
      <c r="J8" s="142"/>
      <c r="K8" s="143"/>
    </row>
    <row r="9" spans="1:11" ht="39.950000000000003" customHeight="1" x14ac:dyDescent="0.25">
      <c r="A9" s="16" t="s">
        <v>113</v>
      </c>
      <c r="B9" s="144" t="s">
        <v>114</v>
      </c>
      <c r="C9" s="144"/>
      <c r="D9" s="144"/>
      <c r="E9" s="144"/>
      <c r="F9" s="144"/>
      <c r="G9" s="144"/>
      <c r="H9" s="144"/>
      <c r="I9" s="145"/>
      <c r="J9" s="31" t="s">
        <v>51</v>
      </c>
      <c r="K9" s="32" t="s">
        <v>52</v>
      </c>
    </row>
    <row r="10" spans="1:11" ht="39.950000000000003" customHeight="1" x14ac:dyDescent="0.25">
      <c r="A10" s="29">
        <v>1</v>
      </c>
      <c r="B10" s="133" t="s">
        <v>65</v>
      </c>
      <c r="C10" s="134"/>
      <c r="D10" s="134"/>
      <c r="E10" s="134"/>
      <c r="F10" s="134"/>
      <c r="G10" s="134"/>
      <c r="H10" s="134"/>
      <c r="I10" s="134"/>
      <c r="J10" s="33" t="s">
        <v>57</v>
      </c>
      <c r="K10" s="34">
        <v>3.3000000000000002E-2</v>
      </c>
    </row>
    <row r="11" spans="1:11" ht="39.950000000000003" customHeight="1" x14ac:dyDescent="0.25">
      <c r="A11" s="29">
        <v>2</v>
      </c>
      <c r="B11" s="133" t="s">
        <v>64</v>
      </c>
      <c r="C11" s="134"/>
      <c r="D11" s="134"/>
      <c r="E11" s="134"/>
      <c r="F11" s="134"/>
      <c r="G11" s="134"/>
      <c r="H11" s="134"/>
      <c r="I11" s="134"/>
      <c r="J11" s="33" t="s">
        <v>115</v>
      </c>
      <c r="K11" s="34">
        <v>3.0000000000000001E-3</v>
      </c>
    </row>
    <row r="12" spans="1:11" ht="39.950000000000003" customHeight="1" x14ac:dyDescent="0.25">
      <c r="A12" s="29">
        <v>3</v>
      </c>
      <c r="B12" s="133" t="s">
        <v>58</v>
      </c>
      <c r="C12" s="134"/>
      <c r="D12" s="134"/>
      <c r="E12" s="134"/>
      <c r="F12" s="134"/>
      <c r="G12" s="134"/>
      <c r="H12" s="134"/>
      <c r="I12" s="134"/>
      <c r="J12" s="33" t="s">
        <v>61</v>
      </c>
      <c r="K12" s="34">
        <v>8.5000000000000006E-3</v>
      </c>
    </row>
    <row r="13" spans="1:11" ht="39.950000000000003" customHeight="1" x14ac:dyDescent="0.25">
      <c r="A13" s="29">
        <v>4</v>
      </c>
      <c r="B13" s="133" t="s">
        <v>59</v>
      </c>
      <c r="C13" s="134"/>
      <c r="D13" s="134"/>
      <c r="E13" s="134"/>
      <c r="F13" s="134"/>
      <c r="G13" s="134"/>
      <c r="H13" s="134"/>
      <c r="I13" s="134"/>
      <c r="J13" s="33" t="s">
        <v>62</v>
      </c>
      <c r="K13" s="34">
        <v>8.5000000000000006E-3</v>
      </c>
    </row>
    <row r="14" spans="1:11" ht="39.950000000000003" customHeight="1" x14ac:dyDescent="0.25">
      <c r="A14" s="29">
        <v>5</v>
      </c>
      <c r="B14" s="133" t="s">
        <v>60</v>
      </c>
      <c r="C14" s="134"/>
      <c r="D14" s="134"/>
      <c r="E14" s="134"/>
      <c r="F14" s="134"/>
      <c r="G14" s="134"/>
      <c r="H14" s="134"/>
      <c r="I14" s="134"/>
      <c r="J14" s="33" t="s">
        <v>63</v>
      </c>
      <c r="K14" s="34">
        <v>4.2000000000000003E-2</v>
      </c>
    </row>
    <row r="15" spans="1:11" ht="39.950000000000003" customHeight="1" x14ac:dyDescent="0.25">
      <c r="A15" s="29">
        <v>6</v>
      </c>
      <c r="B15" s="133" t="s">
        <v>116</v>
      </c>
      <c r="C15" s="134"/>
      <c r="D15" s="134"/>
      <c r="E15" s="134"/>
      <c r="F15" s="134"/>
      <c r="G15" s="134"/>
      <c r="H15" s="134"/>
      <c r="I15" s="134"/>
      <c r="J15" s="33" t="s">
        <v>53</v>
      </c>
      <c r="K15" s="34">
        <v>3.6499999999999998E-2</v>
      </c>
    </row>
    <row r="16" spans="1:11" ht="39.950000000000003" customHeight="1" x14ac:dyDescent="0.25">
      <c r="A16" s="29">
        <v>7</v>
      </c>
      <c r="B16" s="133" t="s">
        <v>117</v>
      </c>
      <c r="C16" s="134"/>
      <c r="D16" s="134"/>
      <c r="E16" s="134"/>
      <c r="F16" s="134"/>
      <c r="G16" s="134"/>
      <c r="H16" s="134"/>
      <c r="I16" s="134"/>
      <c r="J16" s="33" t="s">
        <v>54</v>
      </c>
      <c r="K16" s="35">
        <v>0.02</v>
      </c>
    </row>
    <row r="17" spans="1:11" ht="39.950000000000003" customHeight="1" x14ac:dyDescent="0.25">
      <c r="A17" s="29">
        <v>8</v>
      </c>
      <c r="B17" s="133" t="s">
        <v>118</v>
      </c>
      <c r="C17" s="134"/>
      <c r="D17" s="134"/>
      <c r="E17" s="134"/>
      <c r="F17" s="134"/>
      <c r="G17" s="134"/>
      <c r="H17" s="134"/>
      <c r="I17" s="134"/>
      <c r="J17" s="33" t="s">
        <v>119</v>
      </c>
      <c r="K17" s="35">
        <v>0</v>
      </c>
    </row>
    <row r="18" spans="1:11" ht="39.950000000000003" customHeight="1" x14ac:dyDescent="0.25">
      <c r="A18" s="29">
        <v>9</v>
      </c>
      <c r="B18" s="136" t="s">
        <v>55</v>
      </c>
      <c r="C18" s="137"/>
      <c r="D18" s="137"/>
      <c r="E18" s="137"/>
      <c r="F18" s="137"/>
      <c r="G18" s="137"/>
      <c r="H18" s="137"/>
      <c r="I18" s="137"/>
      <c r="J18" s="36" t="s">
        <v>56</v>
      </c>
      <c r="K18" s="37">
        <f>((1+K10+K11+K12) * (1+K13) * (1+K14)) / (1-K15-K16-K17) -1</f>
        <v>0.16334937625861135</v>
      </c>
    </row>
    <row r="19" spans="1:11" ht="24.95" customHeight="1" x14ac:dyDescent="0.25">
      <c r="A19" s="113" t="s">
        <v>120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5"/>
    </row>
    <row r="20" spans="1:11" x14ac:dyDescent="0.25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11" x14ac:dyDescent="0.25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</row>
    <row r="22" spans="1:1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</row>
    <row r="23" spans="1:11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</row>
    <row r="24" spans="1:11" x14ac:dyDescent="0.25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</row>
  </sheetData>
  <mergeCells count="20">
    <mergeCell ref="A19:K19"/>
    <mergeCell ref="A20:K24"/>
    <mergeCell ref="B13:I13"/>
    <mergeCell ref="B14:I14"/>
    <mergeCell ref="B15:I15"/>
    <mergeCell ref="B16:I16"/>
    <mergeCell ref="B17:I17"/>
    <mergeCell ref="B18:I18"/>
    <mergeCell ref="B12:I12"/>
    <mergeCell ref="A1:K1"/>
    <mergeCell ref="B2:K2"/>
    <mergeCell ref="B3:K3"/>
    <mergeCell ref="B4:K4"/>
    <mergeCell ref="B5:K5"/>
    <mergeCell ref="B6:K6"/>
    <mergeCell ref="B7:K7"/>
    <mergeCell ref="A8:K8"/>
    <mergeCell ref="B9:I9"/>
    <mergeCell ref="B10:I10"/>
    <mergeCell ref="B11:I11"/>
  </mergeCells>
  <conditionalFormatting sqref="K18">
    <cfRule type="expression" dxfId="0" priority="1" stopIfTrue="1">
      <formula>DESONERACAO="não"</formula>
    </cfRule>
  </conditionalFormatting>
  <dataValidations count="3">
    <dataValidation operator="greaterThanOrEqual" allowBlank="1" showErrorMessage="1" errorTitle="Erro de valores" error="Digite um valor igual a 0% ou 2%." sqref="K17" xr:uid="{F0EA1017-A861-4C90-AC43-FCE168E5E75F}">
      <formula1>0</formula1>
      <formula2>0</formula2>
    </dataValidation>
    <dataValidation type="decimal" allowBlank="1" showErrorMessage="1" errorTitle="Erro de valores" error="Digite um valor maior do que 0." sqref="K16" xr:uid="{36A86FD7-B259-4555-B5DB-A241ACFF7EF2}">
      <formula1>0</formula1>
      <formula2>1</formula2>
    </dataValidation>
    <dataValidation type="decimal" allowBlank="1" showErrorMessage="1" errorTitle="Erro de valores" error="Digite um valor entre 0% e 100%" sqref="K10:K15" xr:uid="{663F832F-E13C-4400-A179-25A41630C160}">
      <formula1>0</formula1>
      <formula2>1</formula2>
    </dataValidation>
  </dataValidations>
  <pageMargins left="0.51181102362204722" right="0.51181102362204722" top="0.78740157480314965" bottom="0.78740157480314965" header="0.31496062992125984" footer="0.31496062992125984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PLANILHA ORÇAMENTÁRIA</vt:lpstr>
      <vt:lpstr>CRONOGRAMA FISICO-FINANCEIRO</vt:lpstr>
      <vt:lpstr>BDI 1</vt:lpstr>
      <vt:lpstr>BDI 2</vt:lpstr>
      <vt:lpstr>'CRONOGRAMA FISICO-FINANCEIRO'!Area_de_impressao</vt:lpstr>
      <vt:lpstr>'PLANILHA ORÇAMENTÁRIA'!Area_de_impressao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2024-06-18T11:16:27Z</dcterms:modified>
</cp:coreProperties>
</file>