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DE5A81D2-B894-4CC8-AD4C-230CC1F73B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 ORÇAMENTÁRIA" sheetId="3" r:id="rId1"/>
    <sheet name="CRONOGRAMA FISCO-FINANCEIRO" sheetId="6" r:id="rId2"/>
    <sheet name="BDI - 1" sheetId="7" r:id="rId3"/>
    <sheet name="BDI - 2" sheetId="8" r:id="rId4"/>
  </sheets>
  <definedNames>
    <definedName name="_xlnm.Print_Area" localSheetId="1">'CRONOGRAMA FISCO-FINANCEIRO'!$A$1:$R$25</definedName>
    <definedName name="_xlnm.Print_Area" localSheetId="0">'PLANILHA ORÇAMENTÁRIA'!$A$1:$G$65</definedName>
    <definedName name="BDI" comment="Coluna BDI">1+(INDEX(#REF!,ROW())/100)</definedName>
    <definedName name="BDI.Opcao" hidden="1">#REF!</definedName>
    <definedName name="ContraPart1" comment="Contrapartida1: coluna auxiliar para cálculo da contrapartida">#REF!-SUMIF(#REF!,"&gt;=0",#REF!)</definedName>
    <definedName name="ContraPart2" comment="Diferença entre a contrapartida efetiva menos as contrapartidas informadas pelo usuário (Fin, Física e/ou Outras Fontes)">MAX(#REF!-SUM(#REF!),0)</definedName>
    <definedName name="DESONERACAO" hidden="1">IF(OR(Import.Desoneracao="DESONERADO",Import.Desoneracao="SIM"),"SIM","NÃO")</definedName>
    <definedName name="Import.Desoneracao" hidden="1">OFFSET(#REF!,0,-1)</definedName>
    <definedName name="Item" comment="Coluna Número do Macroitem">INDEX(#REF!,ROW())</definedName>
    <definedName name="ListaNomes" comment="Indica os nomes dos Responsáveis Técnicos peloOrçamento, Fiscalização e Execução">#REF!</definedName>
    <definedName name="Macroitem" comment="Mostra o valor da Coluna Total Macroitem na linha pesquisada.">INDEX(#REF!,ROW())</definedName>
    <definedName name="Macroitem1" comment="Indica o valor da coluna Total Macroitem 1">INDEX(#REF!,ROW())</definedName>
    <definedName name="Macroitem2" comment="Indica o valor da coluna Total Macroitem 2">INDEX(#REF!,ROW())</definedName>
    <definedName name="Macroitem3" comment="Indica o valor da coluna Total Macroitem 3">INDEX(#REF!,ROW())</definedName>
    <definedName name="MacroitemAc">INDEX(#REF!,ROW())</definedName>
    <definedName name="MacroitemPer">INDEX(#REF!,ROW())</definedName>
    <definedName name="MacroitemRet">INDEX(#REF!,ROW())</definedName>
    <definedName name="matriz">#REF!</definedName>
    <definedName name="matriz2">#REF!</definedName>
    <definedName name="Medicao1" comment="Indica a posicao na Tabela Matriz do BM 01">INDEX(#REF!,ROW())</definedName>
    <definedName name="ORÇAMENTO.BancoRef" hidden="1">'PLANILHA ORÇAMENTÁRIA'!$F$11</definedName>
    <definedName name="ORÇAMENTO.CustoUnitario" hidden="1">ROUND('PLANILHA ORÇAMENTÁRIA'!$U1,15-13*'PLANILHA ORÇAMENTÁRIA'!$AF$11)</definedName>
    <definedName name="ORÇAMENTO.PrecoUnitarioLicitado" hidden="1">'PLANILHA ORÇAMENTÁRIA'!$AL1</definedName>
    <definedName name="Quantidade" comment="Coluna Quantidade">INDEX(#REF!,ROW())</definedName>
    <definedName name="Quantidade1" comment="Coluna Quantidade1 (Licitados)">INDEX(#REF!,ROW())</definedName>
    <definedName name="Quantidade2" comment="Coluna Quantidade2 (Reprogramado Vigente)">INDEX(#REF!,ROW())</definedName>
    <definedName name="Quantidade3" comment="Coluna Quantidade3 (Reprogramado Proposto)">INDEX(#REF!,ROW())</definedName>
    <definedName name="QuantidadeAc">SUM(OFFSET([0]!Medicao1,0,0,1,#REF!))</definedName>
    <definedName name="QuantidadePeriodo">INDEX([0]!TabMedicao,ROW(),#REF!)</definedName>
    <definedName name="REFERENCIA.Descricao" hidden="1">IF(ISNUMBER('PLANILHA ORÇAMENTÁRIA'!$AF1),OFFSET(INDIRECT(ORÇAMENTO.BancoRef),'PLANILHA ORÇAMENTÁRIA'!$AF1-1,3,1),'PLANILHA ORÇAMENTÁRIA'!$AF1)</definedName>
    <definedName name="REFERENCIA.Unidade" hidden="1">IF(ISNUMBER('PLANILHA ORÇAMENTÁRIA'!$AF1),OFFSET(INDIRECT(ORÇAMENTO.BancoRef),'PLANILHA ORÇAMENTÁRIA'!$AF1-1,4,1),"-")</definedName>
    <definedName name="Registro" comment="Indica o número de ART ou RRT informada na planiha Dados Iniciais, de acordo com o nome escolhido no campo acima, na seta.">IF(INDIRECT(ADDRESS(ROW()-1,COLUMN()))=#REF!,#REF!,IF(INDIRECT(ADDRESS(ROW()-1,COLUMN()))=#REF!,#REF!,IF(INDIRECT(ADDRESS(ROW()-1,COLUMN()))=#REF!,#REF!,"")))</definedName>
    <definedName name="ResParcial" comment="Seleção parcial do Total Subitens referente à um Macroitem específico">OFFSET([0]!Subitem,0,0,MATCH(VLOOKUP("Macroitem",[0]!TabAux,1,FALSE),[0]!TabAux,0),1)</definedName>
    <definedName name="ResParcial1" comment="Seleção parcial do Total Subitens1 referente à um Macroitem específico (licitado)">OFFSET([0]!Subitem1,0,0,MATCH(VLOOKUP("Macroitem",[0]!TabAux,1,FALSE),[0]!TabAux,0),1)</definedName>
    <definedName name="ResParcial2" comment="Seleção parcial do Total Subitens2 referente à um Macroitem específico (Reprogramado Vigente)">OFFSET([0]!Subitem2,0,0,MATCH(VLOOKUP("Macroitem",[0]!TabAux,1,FALSE),[0]!TabAux,0),1)</definedName>
    <definedName name="ResParcial3" comment="Seleção parcial do Total Subitens3 referente à um Macroitem específico (Reprogramado Proposto)">OFFSET([0]!Subitem3,0,0,MATCH(VLOOKUP("Macroitem",[0]!TabAux,1,FALSE),[0]!TabAux,0),1)</definedName>
    <definedName name="ResParcialAc">OFFSET([0]!SubitemAc,0,0,MATCH(VLOOKUP("Macroitem",[0]!TabAux,1,FALSE),[0]!TabAux,0),1)</definedName>
    <definedName name="ResParcialPer">OFFSET([0]!SubitemPer,0,0,MATCH(VLOOKUP("Macroitem",[0]!TabAux,1,FALSE),[0]!TabAux,0),1)</definedName>
    <definedName name="ResParcialRet">OFFSET([0]!SubitemRet,0,0,MATCH(VLOOKUP("Macroitem",[0]!TabAux,1,FALSE),[0]!TabAux,0),1)</definedName>
    <definedName name="Subitem" comment="Coluna Total Subitens">INDEX(#REF!,ROW())</definedName>
    <definedName name="Subitem1" comment="Indica o valor da Coluna Total Subitem1">INDEX(#REF!,ROW())</definedName>
    <definedName name="Subitem2" comment="Indica o valor da Coluna Total Subitem2">INDEX(#REF!,ROW())</definedName>
    <definedName name="Subitem3" comment="Indica o valor da Coluna Total Subitem3">INDEX(#REF!,ROW())</definedName>
    <definedName name="SubitemAc">INDEX(#REF!,ROW())</definedName>
    <definedName name="SubitemPer">INDEX(#REF!,ROW())</definedName>
    <definedName name="SubitemRet">INDEX(#REF!,ROW())</definedName>
    <definedName name="TabAux" comment="Tabela auxiliar para pesquisa do termo &quot;Macroitem&quot;, necessário para funcionamento da planilha. ">#REF!</definedName>
    <definedName name="TabAuxRes" comment="Tabela Matriz da coluna auxiliar, utilizada para Resumo da Reprogramação">#REF!</definedName>
    <definedName name="TabMedicao" comment="Tabela onde é apontado os quantitativos medidos de cada mês.">#REF!</definedName>
    <definedName name="TESTE">#REF!*#REF!</definedName>
    <definedName name="TIPOORCAMENTO" hidden="1">IF(VALUE(#REF!)=2,"Licitado","Proposto")</definedName>
    <definedName name="TotalQ1C2" comment="Multiplica o valor da coluna Quantidade1 pelo valor da coluna Custo Unitário2, quando somente o custo unitário é reprogramado.">[0]!Quantidade1*[0]!Unitario2</definedName>
    <definedName name="TotalQ2C1" comment="Multiplica o valor da coluna Quantidade2 pelo valor da coluna Custo Unitário1, quando somente a quantidade é reprogramada.">[0]!Quantidade2*[0]!Unitario1</definedName>
    <definedName name="TotalQ2C2" comment="Multiplica o valor da coluna Quantidade2 pelo valor da coluna Custo Unitário2 (Ambos Reprogramados Vigentes), quando ambos são diferentes dos respectivos Licitados">[0]!Quantidade2*[0]!Unitario2</definedName>
    <definedName name="TotalSubitem1" comment="Multiplica o valor da coluna Quantidade1 pelo valor da coluna Custo Unitário1 (Licitados), linha a linha, sem função arredondar">[0]!Quantidade1*[0]!Unitario1</definedName>
    <definedName name="Unitario1" comment="Coluna Custo Unitário 1 (Licitados)">INDEX(#REF!,ROW())</definedName>
    <definedName name="Unitario2" comment="Coluna Custo Unitário 2 (Reprogramado Vigente)">INDEX(#REF!,ROW())</definedName>
  </definedNames>
  <calcPr calcId="191029"/>
</workbook>
</file>

<file path=xl/calcChain.xml><?xml version="1.0" encoding="utf-8"?>
<calcChain xmlns="http://schemas.openxmlformats.org/spreadsheetml/2006/main">
  <c r="B8" i="6" l="1"/>
  <c r="B7" i="3"/>
  <c r="K18" i="8"/>
  <c r="B5" i="8" s="1"/>
  <c r="B7" i="8"/>
  <c r="B6" i="8"/>
  <c r="B3" i="8"/>
  <c r="B2" i="8"/>
  <c r="G52" i="3"/>
  <c r="G51" i="3"/>
  <c r="G50" i="3"/>
  <c r="G44" i="3"/>
  <c r="G40" i="3"/>
  <c r="G39" i="3"/>
  <c r="G38" i="3"/>
  <c r="G37" i="3"/>
  <c r="G26" i="3"/>
  <c r="G21" i="3"/>
  <c r="G15" i="3"/>
  <c r="B7" i="7"/>
  <c r="B6" i="7"/>
  <c r="B3" i="7"/>
  <c r="B2" i="7"/>
  <c r="B10" i="6"/>
  <c r="B9" i="6"/>
  <c r="B5" i="6"/>
  <c r="G16" i="3" l="1"/>
  <c r="K18" i="7"/>
  <c r="B7" i="6" l="1"/>
  <c r="B6" i="3"/>
  <c r="B5" i="7"/>
  <c r="B4" i="6"/>
  <c r="B15" i="6"/>
  <c r="B16" i="6"/>
  <c r="B17" i="6"/>
  <c r="B18" i="6"/>
  <c r="B19" i="6"/>
  <c r="B20" i="6"/>
  <c r="B21" i="6"/>
  <c r="G55" i="3"/>
  <c r="G54" i="3"/>
  <c r="G53" i="3"/>
  <c r="G49" i="3"/>
  <c r="G45" i="3"/>
  <c r="G42" i="3"/>
  <c r="G43" i="3"/>
  <c r="G41" i="3"/>
  <c r="G25" i="3"/>
  <c r="G60" i="3"/>
  <c r="G61" i="3"/>
  <c r="G62" i="3"/>
  <c r="G33" i="3"/>
  <c r="G46" i="3" l="1"/>
  <c r="G56" i="3"/>
  <c r="G59" i="3"/>
  <c r="G63" i="3" s="1"/>
  <c r="G20" i="3"/>
  <c r="G19" i="3"/>
  <c r="G22" i="3" l="1"/>
  <c r="Q16" i="6" s="1"/>
  <c r="Q21" i="6"/>
  <c r="I21" i="6" l="1"/>
  <c r="M21" i="6"/>
  <c r="K21" i="6"/>
  <c r="I16" i="6"/>
  <c r="K16" i="6"/>
  <c r="M16" i="6"/>
  <c r="O16" i="6"/>
  <c r="G16" i="6"/>
  <c r="E16" i="6"/>
  <c r="O21" i="6"/>
  <c r="E21" i="6"/>
  <c r="G21" i="6"/>
  <c r="G32" i="3"/>
  <c r="G31" i="3"/>
  <c r="G30" i="3"/>
  <c r="G34" i="3" l="1"/>
  <c r="Q18" i="6" s="1"/>
  <c r="G27" i="3"/>
  <c r="Q17" i="6" s="1"/>
  <c r="Q20" i="6"/>
  <c r="Q19" i="6"/>
  <c r="I19" i="6" l="1"/>
  <c r="M19" i="6"/>
  <c r="K19" i="6"/>
  <c r="K20" i="6"/>
  <c r="M20" i="6"/>
  <c r="I20" i="6"/>
  <c r="M17" i="6"/>
  <c r="I17" i="6"/>
  <c r="K17" i="6"/>
  <c r="K18" i="6"/>
  <c r="M18" i="6"/>
  <c r="I18" i="6"/>
  <c r="O17" i="6"/>
  <c r="G17" i="6"/>
  <c r="E17" i="6"/>
  <c r="G65" i="3"/>
  <c r="Q15" i="6"/>
  <c r="O20" i="6"/>
  <c r="G20" i="6"/>
  <c r="E20" i="6"/>
  <c r="G18" i="6"/>
  <c r="E18" i="6"/>
  <c r="O18" i="6"/>
  <c r="E19" i="6"/>
  <c r="O19" i="6"/>
  <c r="G19" i="6"/>
  <c r="K15" i="6" l="1"/>
  <c r="M15" i="6"/>
  <c r="I15" i="6"/>
  <c r="H44" i="3"/>
  <c r="H52" i="3"/>
  <c r="H50" i="3"/>
  <c r="H51" i="3"/>
  <c r="H26" i="3"/>
  <c r="H37" i="3"/>
  <c r="H40" i="3"/>
  <c r="H38" i="3"/>
  <c r="H39" i="3"/>
  <c r="H21" i="3"/>
  <c r="H15" i="3"/>
  <c r="H20" i="3"/>
  <c r="H56" i="3"/>
  <c r="H45" i="3"/>
  <c r="H53" i="3"/>
  <c r="H33" i="3"/>
  <c r="H49" i="3"/>
  <c r="H19" i="3"/>
  <c r="H63" i="3"/>
  <c r="H27" i="3"/>
  <c r="H62" i="3"/>
  <c r="H41" i="3"/>
  <c r="H22" i="3"/>
  <c r="H32" i="3"/>
  <c r="H42" i="3"/>
  <c r="B5" i="3"/>
  <c r="H43" i="3"/>
  <c r="H46" i="3"/>
  <c r="H60" i="3"/>
  <c r="H34" i="3"/>
  <c r="H30" i="3"/>
  <c r="H16" i="3"/>
  <c r="H61" i="3"/>
  <c r="H55" i="3"/>
  <c r="H31" i="3"/>
  <c r="H59" i="3"/>
  <c r="H25" i="3"/>
  <c r="H54" i="3"/>
  <c r="E15" i="6"/>
  <c r="E22" i="6" s="1"/>
  <c r="O15" i="6"/>
  <c r="Q22" i="6"/>
  <c r="G15" i="6"/>
  <c r="G22" i="6" s="1"/>
  <c r="B4" i="7" l="1"/>
  <c r="B4" i="8"/>
  <c r="K22" i="6"/>
  <c r="K24" i="6" s="1"/>
  <c r="M22" i="6"/>
  <c r="M24" i="6" s="1"/>
  <c r="O22" i="6"/>
  <c r="O24" i="6" s="1"/>
  <c r="I22" i="6"/>
  <c r="I24" i="6" s="1"/>
  <c r="H65" i="3"/>
  <c r="B6" i="6"/>
  <c r="R17" i="6"/>
  <c r="R21" i="6"/>
  <c r="R16" i="6"/>
  <c r="R19" i="6"/>
  <c r="R18" i="6"/>
  <c r="R20" i="6"/>
  <c r="R15" i="6"/>
  <c r="G24" i="6"/>
  <c r="E23" i="6"/>
  <c r="G23" i="6" s="1"/>
  <c r="E24" i="6"/>
  <c r="I23" i="6" l="1"/>
  <c r="K23" i="6" s="1"/>
  <c r="M23" i="6" s="1"/>
  <c r="O23" i="6" s="1"/>
  <c r="E25" i="6"/>
  <c r="G25" i="6" l="1"/>
  <c r="I25" i="6" s="1"/>
  <c r="K25" i="6" s="1"/>
  <c r="M25" i="6" s="1"/>
  <c r="O25" i="6" s="1"/>
</calcChain>
</file>

<file path=xl/sharedStrings.xml><?xml version="1.0" encoding="utf-8"?>
<sst xmlns="http://schemas.openxmlformats.org/spreadsheetml/2006/main" count="249" uniqueCount="157">
  <si>
    <t>Unidade</t>
  </si>
  <si>
    <t>Quantidade</t>
  </si>
  <si>
    <t>1.1</t>
  </si>
  <si>
    <t>ITEM</t>
  </si>
  <si>
    <t>FONTE</t>
  </si>
  <si>
    <t>PLANILHA QUANTITATIVA E ORÇAMENTÁRIA</t>
  </si>
  <si>
    <t>OBRA:</t>
  </si>
  <si>
    <t>Valor Total:</t>
  </si>
  <si>
    <t>Valor do BDI:</t>
  </si>
  <si>
    <t>ITENS DE SERVIÇO</t>
  </si>
  <si>
    <t>Preço Unitário Com BDI (R$)</t>
  </si>
  <si>
    <t>Preço Total Com BDI (R$)</t>
  </si>
  <si>
    <t>TOTAL DO ITEM</t>
  </si>
  <si>
    <t>2.1</t>
  </si>
  <si>
    <t>4.1</t>
  </si>
  <si>
    <t>5.1</t>
  </si>
  <si>
    <t>4.2</t>
  </si>
  <si>
    <t>4.3</t>
  </si>
  <si>
    <t>5.3</t>
  </si>
  <si>
    <t>6.1</t>
  </si>
  <si>
    <t>6.2</t>
  </si>
  <si>
    <t>5.2</t>
  </si>
  <si>
    <t>6.3</t>
  </si>
  <si>
    <t>7.1</t>
  </si>
  <si>
    <t>7.2</t>
  </si>
  <si>
    <t>4.4</t>
  </si>
  <si>
    <t>5.4</t>
  </si>
  <si>
    <t>%</t>
  </si>
  <si>
    <t>3.1</t>
  </si>
  <si>
    <t>CRONOGRAMA FÍSICO FINANCEIRO</t>
  </si>
  <si>
    <t>DISCRIMINAÇÃO</t>
  </si>
  <si>
    <t>PERÍODO</t>
  </si>
  <si>
    <t>TOTAL</t>
  </si>
  <si>
    <t>MÊS 01</t>
  </si>
  <si>
    <t>MÊS 02</t>
  </si>
  <si>
    <t>MÊS 03</t>
  </si>
  <si>
    <t>R$</t>
  </si>
  <si>
    <t>VALOR DA OBRA</t>
  </si>
  <si>
    <t xml:space="preserve">VALOR ACUMULADO </t>
  </si>
  <si>
    <t>PERCENTUAL DA OBRA</t>
  </si>
  <si>
    <t>SOMATÓRIO ACUMULADO %</t>
  </si>
  <si>
    <t>6.4</t>
  </si>
  <si>
    <t>TOTAL GERAL</t>
  </si>
  <si>
    <t>2.2</t>
  </si>
  <si>
    <t>2.3</t>
  </si>
  <si>
    <t>Razão Social:</t>
  </si>
  <si>
    <t>CNPJ/MF:</t>
  </si>
  <si>
    <t>M3</t>
  </si>
  <si>
    <t>Concorrência nº</t>
  </si>
  <si>
    <t>Siglas</t>
  </si>
  <si>
    <t>% Adotado</t>
  </si>
  <si>
    <t>CP</t>
  </si>
  <si>
    <t>ISS</t>
  </si>
  <si>
    <t>BDI SEM desoneração (Fórmula Acórdão TCU)</t>
  </si>
  <si>
    <t>BDI PAD</t>
  </si>
  <si>
    <t>AC</t>
  </si>
  <si>
    <t>Risco</t>
  </si>
  <si>
    <t>Despesas Financeiras</t>
  </si>
  <si>
    <t>Lucro</t>
  </si>
  <si>
    <t>R</t>
  </si>
  <si>
    <t>DF</t>
  </si>
  <si>
    <t>L</t>
  </si>
  <si>
    <t>Seguro e Garantia</t>
  </si>
  <si>
    <t>Administração Central</t>
  </si>
  <si>
    <t>SINAPI 103689</t>
  </si>
  <si>
    <t>7.3</t>
  </si>
  <si>
    <t>7.4</t>
  </si>
  <si>
    <t>m²</t>
  </si>
  <si>
    <t>3.2</t>
  </si>
  <si>
    <t>TXKM</t>
  </si>
  <si>
    <t>Concorrência nº:</t>
  </si>
  <si>
    <t>Item</t>
  </si>
  <si>
    <t>Descrição Análitica</t>
  </si>
  <si>
    <t>S + G</t>
  </si>
  <si>
    <t>Tributos (impostos: COFINS 3% e  PIS 0,65%)</t>
  </si>
  <si>
    <t>Tributos (ISS)</t>
  </si>
  <si>
    <t>Tributos (Contribuição Previdenciária sobre a Receita Bruta)</t>
  </si>
  <si>
    <t>CPRB</t>
  </si>
  <si>
    <t>FORMULA - ACÓRDÃO TCU 2.622/2013</t>
  </si>
  <si>
    <t>M2</t>
  </si>
  <si>
    <t>SERVIÇOS PRELIMINARES</t>
  </si>
  <si>
    <t>FORNECIMENTO E INSTALAÇÃO DE PLACA DE OBRA COM CHAPA GALVANIZADA E ESTRUTURA DE MADEIRA. AF_03/2022_PS</t>
  </si>
  <si>
    <t>TERRAPLENAGEM</t>
  </si>
  <si>
    <t>COMP-59</t>
  </si>
  <si>
    <t>SICRO 5915320</t>
  </si>
  <si>
    <t>SICRO 4011209</t>
  </si>
  <si>
    <t>EXTRAÇÃO, EXECUÇÃO E COMPACTAÇÃO DE SUB BASE DE SEIXO- (EXCLUSIVE  TRANSPORTE, SEIXO FORNECIDO PELA PREFEITURA)</t>
  </si>
  <si>
    <t>Transporte com caminhão basculante de 14 m³ - rodovia em revestimento primário</t>
  </si>
  <si>
    <t>Regularização do subleito</t>
  </si>
  <si>
    <t>tkm</t>
  </si>
  <si>
    <t>PAVIMENTAÇÃO  1a ETAPA</t>
  </si>
  <si>
    <t xml:space="preserve"> SICRO 4011276</t>
  </si>
  <si>
    <t>Base ou sub-base de brita graduada com brita comercial</t>
  </si>
  <si>
    <t>m³</t>
  </si>
  <si>
    <t>PAVIMENTAÇÃO 2a ETAPA</t>
  </si>
  <si>
    <t>SICRO 4011352</t>
  </si>
  <si>
    <t>SICRO 4011353</t>
  </si>
  <si>
    <t>SICRO 4011463</t>
  </si>
  <si>
    <t>Imprimação com emulsão asfáltica</t>
  </si>
  <si>
    <t>Pintura de ligação</t>
  </si>
  <si>
    <t>Concreto asfáltico - faixa C - areia e brita comerciais</t>
  </si>
  <si>
    <t>t</t>
  </si>
  <si>
    <t>LIGANTES BETUMINOSOS</t>
  </si>
  <si>
    <t>5.5</t>
  </si>
  <si>
    <t>5.6</t>
  </si>
  <si>
    <t>5.7</t>
  </si>
  <si>
    <t>5.8</t>
  </si>
  <si>
    <t>5.9</t>
  </si>
  <si>
    <t>COMP-113</t>
  </si>
  <si>
    <t>COMP-114</t>
  </si>
  <si>
    <t>COMP-115</t>
  </si>
  <si>
    <t>SINAPI 102330</t>
  </si>
  <si>
    <t xml:space="preserve"> SINAPI 102331</t>
  </si>
  <si>
    <t>SINAPI 102331</t>
  </si>
  <si>
    <t xml:space="preserve">CIMENTO ASFÁLTICO  - CAP 50/70 </t>
  </si>
  <si>
    <t>TRANSPORTE COM CAMINHÃO TANQUE DE TRANSPORTE DE MATERIAL ASFÁLTICO DE 30000 L, EM VIA URBANA PAVIMENTADA, DMT ATÉ 30KM (UNIDADE: TXKM). AF_07/2020</t>
  </si>
  <si>
    <t>TRANSPORTE COM CAMINHÃO TANQUE DE TRANSPORTE DE MATERIAL ASFÁLTICO DE 30000 L, EM VIA URBANA PAVIMENTADA, ADICIONAL PARA DMT EXCEDENTE A 30 KM (UNIDADE: TXKM). AF_07/2020</t>
  </si>
  <si>
    <t>EMULSÃO ASFÁLTICA PARA SERVIÇO DE IMPRIMAÇÃO  -EAI - TAXA DE APLICAÇÃO 1,2 L/m²</t>
  </si>
  <si>
    <t xml:space="preserve">EMULSÃO ASFÁLTICA RR-2C - TAXA DE APLICAÇÃO 0,8 L/m² - DILUIÇÃO PROPORÇÃO 1:1 </t>
  </si>
  <si>
    <t>T</t>
  </si>
  <si>
    <t>M²</t>
  </si>
  <si>
    <t>DRENAGEM</t>
  </si>
  <si>
    <t>6.5</t>
  </si>
  <si>
    <t>6.6</t>
  </si>
  <si>
    <t>6.7</t>
  </si>
  <si>
    <t>COMP-11</t>
  </si>
  <si>
    <t>SICRO 4805757</t>
  </si>
  <si>
    <t>SICRO 4815671</t>
  </si>
  <si>
    <t>SINAPI 92811</t>
  </si>
  <si>
    <t>SINAPI-I 37453</t>
  </si>
  <si>
    <t>Escavação mecânica de vala em material de 1ª categoria</t>
  </si>
  <si>
    <t>Reaterro e compactação com soquete vibratório</t>
  </si>
  <si>
    <t>ASSENTAMENTO DE TUBO DE CONCRETO PARA REDES COLETORAS DE ÁGUAS PLUVIAIS, DIÂMETRO DE 600 MM, JUNTA RÍGIDA, INSTALADO EM LOCAL COM BAIXO NÍVEL DE INTERFERÊNCIAS (NÃO INCLUI FORNECIMENTO). AF_12/2015</t>
  </si>
  <si>
    <t xml:space="preserve">TUBO DE CONCRETO SIMPLES PARA AGUAS PLUVIAIS, CLASSE PS1, COM ENCAIXE MACHO E FEMEA, DIAMETRO NOMINAL DE 600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</si>
  <si>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LASTRO DE BRITA  N.2 </t>
  </si>
  <si>
    <t>M</t>
  </si>
  <si>
    <t xml:space="preserve">M     </t>
  </si>
  <si>
    <t>SINALIZAÇÃO</t>
  </si>
  <si>
    <t>COMP-06</t>
  </si>
  <si>
    <t>COMP-07</t>
  </si>
  <si>
    <t>SICRO 5213400</t>
  </si>
  <si>
    <t>SICRO 5213360</t>
  </si>
  <si>
    <t>Pintura de faixa com tinta acrílica - espessura de 0,4 mm</t>
  </si>
  <si>
    <t>Fornecimento e implantação de placa de regulamentação em aço D = 0,60 m - película retrorrefletiva (altura livre de h 2,10 m)</t>
  </si>
  <si>
    <t>Fornecimento e implantação de placa de advertência em aço L = 0,60 m - película retrorrefletiva  (altura livre de h 2,10 m)</t>
  </si>
  <si>
    <t>Tacha refletiva em plástico injetado - bidirecional tipo I - com um pino - fornecimento e colocação</t>
  </si>
  <si>
    <t>UN</t>
  </si>
  <si>
    <t>un</t>
  </si>
  <si>
    <t>MÊS 04</t>
  </si>
  <si>
    <t>MÊS 05</t>
  </si>
  <si>
    <t>MÊS 06</t>
  </si>
  <si>
    <t>Valor do BDI 1:</t>
  </si>
  <si>
    <t>Valor do BDI 2:</t>
  </si>
  <si>
    <t>QUADRO DE COMPOSIÇÃO DO BDI 1</t>
  </si>
  <si>
    <t>QUADRO DE COMPOSIÇÃO DO BDI 2</t>
  </si>
  <si>
    <t>PAVIMENTAÇÃO ASFALTICA NA ESTRADA MUNICIPAL SANGA DAS PEDRAS (MG 05), COM EXTENSÃO TOTAL DE 600 METROS LINEARES (ESTACA 0+0,00 à ESTACA 30+0,00M).</t>
  </si>
  <si>
    <t>6/2024/PMMG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</si>
</sst>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_-* #,##0.00_-;\-* #,##0.00_-;_-* \-??_-;_-@_-"/>
    <numFmt numFmtId="168" formatCode="_(* #,##0.00_);_(* \(#,##0.00\);_(* \-??_);_(@_)"/>
    <numFmt numFmtId="169" formatCode="_-&quot;R$ &quot;* #,##0.00_-;&quot;-R$ &quot;* #,##0.00_-;_-&quot;R$ &quot;* \-??_-;_-@_-"/>
  </numFmts>
  <fonts count="3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6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8">
    <xf numFmtId="0" fontId="0" fillId="0" borderId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3" borderId="0" applyNumberFormat="0" applyBorder="0" applyAlignment="0" applyProtection="0"/>
    <xf numFmtId="0" fontId="19" fillId="12" borderId="9" applyNumberFormat="0" applyAlignment="0" applyProtection="0"/>
    <xf numFmtId="0" fontId="20" fillId="13" borderId="10" applyNumberFormat="0" applyAlignment="0" applyProtection="0"/>
    <xf numFmtId="0" fontId="21" fillId="0" borderId="11" applyNumberFormat="0" applyFill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22" fillId="4" borderId="9" applyNumberFormat="0" applyAlignment="0" applyProtection="0"/>
    <xf numFmtId="169" fontId="6" fillId="0" borderId="0" applyFill="0" applyBorder="0" applyAlignment="0" applyProtection="0"/>
    <xf numFmtId="0" fontId="6" fillId="0" borderId="0"/>
    <xf numFmtId="0" fontId="16" fillId="0" borderId="0"/>
    <xf numFmtId="0" fontId="6" fillId="6" borderId="12" applyNumberFormat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3" fillId="12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17" applyNumberFormat="0" applyFill="0" applyAlignment="0" applyProtection="0"/>
    <xf numFmtId="168" fontId="6" fillId="0" borderId="0" applyFill="0" applyBorder="0" applyAlignment="0" applyProtection="0"/>
    <xf numFmtId="167" fontId="6" fillId="0" borderId="0" applyFill="0" applyBorder="0" applyAlignment="0" applyProtection="0"/>
    <xf numFmtId="43" fontId="9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18" borderId="1" xfId="0" applyFont="1" applyFill="1" applyBorder="1" applyAlignment="1">
      <alignment horizontal="right" vertical="center"/>
    </xf>
    <xf numFmtId="0" fontId="8" fillId="0" borderId="24" xfId="41" applyFont="1" applyBorder="1" applyAlignment="1">
      <alignment horizontal="center" vertical="center"/>
    </xf>
    <xf numFmtId="4" fontId="8" fillId="0" borderId="24" xfId="41" applyNumberFormat="1" applyFont="1" applyBorder="1" applyAlignment="1">
      <alignment horizontal="center" vertical="center" wrapText="1"/>
    </xf>
    <xf numFmtId="0" fontId="6" fillId="0" borderId="21" xfId="41" applyBorder="1" applyAlignment="1">
      <alignment horizontal="center" vertical="center"/>
    </xf>
    <xf numFmtId="10" fontId="6" fillId="0" borderId="21" xfId="41" applyNumberFormat="1" applyBorder="1" applyAlignment="1" applyProtection="1">
      <alignment horizontal="center" vertical="center"/>
      <protection locked="0"/>
    </xf>
    <xf numFmtId="10" fontId="6" fillId="0" borderId="21" xfId="41" applyNumberFormat="1" applyBorder="1" applyAlignment="1">
      <alignment horizontal="center" vertical="center"/>
    </xf>
    <xf numFmtId="0" fontId="8" fillId="0" borderId="32" xfId="41" applyFont="1" applyBorder="1" applyAlignment="1">
      <alignment horizontal="center" vertical="center" wrapText="1"/>
    </xf>
    <xf numFmtId="10" fontId="31" fillId="0" borderId="32" xfId="4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168" fontId="3" fillId="0" borderId="1" xfId="55" applyFont="1" applyFill="1" applyBorder="1" applyAlignment="1" applyProtection="1">
      <alignment vertical="center" shrinkToFit="1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>
      <alignment horizontal="center" vertical="center"/>
    </xf>
    <xf numFmtId="4" fontId="2" fillId="17" borderId="1" xfId="7" applyNumberFormat="1" applyFont="1" applyFill="1" applyBorder="1" applyAlignment="1">
      <alignment horizontal="center" vertical="center"/>
    </xf>
    <xf numFmtId="2" fontId="2" fillId="1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10" fontId="3" fillId="0" borderId="1" xfId="6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6" applyNumberFormat="1" applyFont="1" applyBorder="1" applyAlignment="1">
      <alignment horizontal="left" vertical="center"/>
    </xf>
    <xf numFmtId="0" fontId="3" fillId="0" borderId="3" xfId="6" applyNumberFormat="1" applyFont="1" applyBorder="1" applyAlignment="1">
      <alignment horizontal="left" vertical="center"/>
    </xf>
    <xf numFmtId="0" fontId="3" fillId="0" borderId="4" xfId="6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6" applyNumberFormat="1" applyFont="1" applyBorder="1" applyAlignment="1">
      <alignment horizontal="left" vertical="center"/>
    </xf>
    <xf numFmtId="10" fontId="3" fillId="0" borderId="2" xfId="0" applyNumberFormat="1" applyFont="1" applyBorder="1" applyAlignment="1">
      <alignment horizontal="left" vertical="center"/>
    </xf>
    <xf numFmtId="10" fontId="3" fillId="0" borderId="3" xfId="0" applyNumberFormat="1" applyFont="1" applyBorder="1" applyAlignment="1">
      <alignment horizontal="left" vertical="center"/>
    </xf>
    <xf numFmtId="10" fontId="3" fillId="0" borderId="4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2" fontId="8" fillId="0" borderId="2" xfId="6" applyNumberFormat="1" applyFont="1" applyBorder="1" applyAlignment="1">
      <alignment horizontal="center" vertical="center"/>
    </xf>
    <xf numFmtId="2" fontId="8" fillId="0" borderId="4" xfId="6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left" vertical="center" wrapText="1"/>
    </xf>
    <xf numFmtId="17" fontId="6" fillId="0" borderId="3" xfId="0" applyNumberFormat="1" applyFont="1" applyBorder="1" applyAlignment="1">
      <alignment horizontal="left" vertical="center" wrapText="1"/>
    </xf>
    <xf numFmtId="17" fontId="6" fillId="0" borderId="4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3" fillId="0" borderId="30" xfId="41" applyFont="1" applyBorder="1" applyAlignment="1">
      <alignment horizontal="center" vertical="center" wrapText="1"/>
    </xf>
    <xf numFmtId="0" fontId="3" fillId="0" borderId="21" xfId="4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2" fillId="0" borderId="31" xfId="41" applyFont="1" applyBorder="1" applyAlignment="1">
      <alignment horizontal="center" vertical="center" wrapText="1"/>
    </xf>
    <xf numFmtId="0" fontId="2" fillId="0" borderId="32" xfId="41" applyFont="1" applyBorder="1" applyAlignment="1">
      <alignment horizontal="center" vertical="center" wrapText="1"/>
    </xf>
    <xf numFmtId="3" fontId="3" fillId="18" borderId="2" xfId="0" applyNumberFormat="1" applyFont="1" applyFill="1" applyBorder="1" applyAlignment="1">
      <alignment horizontal="left" vertical="center"/>
    </xf>
    <xf numFmtId="3" fontId="3" fillId="18" borderId="3" xfId="0" applyNumberFormat="1" applyFont="1" applyFill="1" applyBorder="1" applyAlignment="1">
      <alignment horizontal="left" vertical="center"/>
    </xf>
    <xf numFmtId="3" fontId="3" fillId="18" borderId="4" xfId="0" applyNumberFormat="1" applyFont="1" applyFill="1" applyBorder="1" applyAlignment="1">
      <alignment horizontal="left" vertical="center"/>
    </xf>
    <xf numFmtId="0" fontId="15" fillId="18" borderId="2" xfId="0" applyFont="1" applyFill="1" applyBorder="1" applyAlignment="1">
      <alignment horizontal="center" vertical="center"/>
    </xf>
    <xf numFmtId="0" fontId="15" fillId="18" borderId="3" xfId="0" applyFont="1" applyFill="1" applyBorder="1" applyAlignment="1">
      <alignment horizontal="center" vertical="center"/>
    </xf>
    <xf numFmtId="0" fontId="15" fillId="18" borderId="4" xfId="0" applyFont="1" applyFill="1" applyBorder="1" applyAlignment="1">
      <alignment horizontal="center" vertical="center"/>
    </xf>
    <xf numFmtId="0" fontId="8" fillId="0" borderId="22" xfId="41" applyFont="1" applyBorder="1" applyAlignment="1">
      <alignment horizontal="center" vertical="center"/>
    </xf>
    <xf numFmtId="0" fontId="8" fillId="0" borderId="23" xfId="4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left" vertical="center"/>
    </xf>
    <xf numFmtId="0" fontId="3" fillId="18" borderId="3" xfId="0" applyFont="1" applyFill="1" applyBorder="1" applyAlignment="1">
      <alignment horizontal="left" vertical="center"/>
    </xf>
    <xf numFmtId="0" fontId="3" fillId="18" borderId="4" xfId="0" applyFont="1" applyFill="1" applyBorder="1" applyAlignment="1">
      <alignment horizontal="left" vertical="center"/>
    </xf>
    <xf numFmtId="4" fontId="3" fillId="18" borderId="2" xfId="0" applyNumberFormat="1" applyFont="1" applyFill="1" applyBorder="1" applyAlignment="1">
      <alignment horizontal="left" vertical="center"/>
    </xf>
    <xf numFmtId="4" fontId="3" fillId="18" borderId="3" xfId="0" applyNumberFormat="1" applyFont="1" applyFill="1" applyBorder="1" applyAlignment="1">
      <alignment horizontal="left" vertical="center"/>
    </xf>
    <xf numFmtId="4" fontId="3" fillId="18" borderId="4" xfId="0" applyNumberFormat="1" applyFont="1" applyFill="1" applyBorder="1" applyAlignment="1">
      <alignment horizontal="left" vertical="center"/>
    </xf>
    <xf numFmtId="10" fontId="3" fillId="18" borderId="2" xfId="0" applyNumberFormat="1" applyFont="1" applyFill="1" applyBorder="1" applyAlignment="1">
      <alignment horizontal="left" vertical="center"/>
    </xf>
  </cellXfs>
  <cellStyles count="58">
    <cellStyle name="20% - Ênfase1 2" xfId="11" xr:uid="{B63FE022-099D-415C-BAAC-361D20D0D048}"/>
    <cellStyle name="20% - Ênfase2 2" xfId="12" xr:uid="{4C746E80-6E9F-41F9-A1A4-7448694C8212}"/>
    <cellStyle name="20% - Ênfase3 2" xfId="13" xr:uid="{C4C0C09F-87C5-4417-B590-3D75558066FE}"/>
    <cellStyle name="20% - Ênfase4 2" xfId="14" xr:uid="{9F6F7F6E-A69C-4291-8017-4AFD07BFEBF4}"/>
    <cellStyle name="20% - Ênfase5 2" xfId="15" xr:uid="{731FB388-C2B4-4656-813E-C97D94F2B5AE}"/>
    <cellStyle name="20% - Ênfase6 2" xfId="16" xr:uid="{7717672D-73DD-4578-BC93-75550195A91A}"/>
    <cellStyle name="40% - Ênfase1 2" xfId="17" xr:uid="{FA34D332-FF3E-4570-AD29-340DC3836081}"/>
    <cellStyle name="40% - Ênfase2 2" xfId="18" xr:uid="{EDEBCB0C-EE88-4115-BE9C-2789AA64B58A}"/>
    <cellStyle name="40% - Ênfase3 2" xfId="19" xr:uid="{D6CE889E-8610-4813-AD30-FFED17C5FD46}"/>
    <cellStyle name="40% - Ênfase4 2" xfId="20" xr:uid="{040195B0-F7A9-4BF8-89D5-E423EE54CF67}"/>
    <cellStyle name="40% - Ênfase5 2" xfId="21" xr:uid="{72A05CA8-B851-4304-8985-724E837160CA}"/>
    <cellStyle name="40% - Ênfase6 2" xfId="22" xr:uid="{B92720CD-2A3E-4263-BD74-3CDF06209704}"/>
    <cellStyle name="60% - Ênfase1 2" xfId="23" xr:uid="{B24AA380-10A6-4724-A449-E7749B9EF195}"/>
    <cellStyle name="60% - Ênfase2 2" xfId="24" xr:uid="{8FFCE8C2-5E80-484A-9EDF-CD7159FBAB68}"/>
    <cellStyle name="60% - Ênfase3 2" xfId="25" xr:uid="{73681480-D647-4A42-9B68-0EEA71B8BC77}"/>
    <cellStyle name="60% - Ênfase4 2" xfId="26" xr:uid="{73FA5618-8226-4A20-8887-389B91304622}"/>
    <cellStyle name="60% - Ênfase5 2" xfId="27" xr:uid="{B0884702-75A8-4669-A664-F09B147C6340}"/>
    <cellStyle name="60% - Ênfase6 2" xfId="28" xr:uid="{CCF6A31D-2032-415C-A19E-5CB88BC2936A}"/>
    <cellStyle name="Bom 2" xfId="29" xr:uid="{4F65DF26-A04D-4C48-AB3A-904B4DA19F91}"/>
    <cellStyle name="Cálculo 2" xfId="30" xr:uid="{5ECD6896-536E-43E7-8706-7A6ABB7B99C5}"/>
    <cellStyle name="Célula de Verificação 2" xfId="31" xr:uid="{78F06E36-E53F-43AA-B49E-469730F4A61D}"/>
    <cellStyle name="Célula Vinculada 2" xfId="32" xr:uid="{19548B43-9FB9-4DC6-A8E4-EAE9369ECDF1}"/>
    <cellStyle name="Ênfase1 2" xfId="33" xr:uid="{57DD23FF-89AD-451E-9334-A1EF68753A6C}"/>
    <cellStyle name="Ênfase2 2" xfId="34" xr:uid="{B3A52FBB-406D-490C-B279-F0311A97EC99}"/>
    <cellStyle name="Ênfase3 2" xfId="35" xr:uid="{48FF9D18-47CF-4296-81C7-CD173DD65F9F}"/>
    <cellStyle name="Ênfase4 2" xfId="36" xr:uid="{12BB9D35-6A49-417F-8E47-6091721321CD}"/>
    <cellStyle name="Ênfase5 2" xfId="37" xr:uid="{F74E03FC-C4CA-446D-9071-4FA18E0A2873}"/>
    <cellStyle name="Ênfase6 2" xfId="38" xr:uid="{EABABD78-CD46-49AA-8C93-7404AB29B737}"/>
    <cellStyle name="Entrada 2" xfId="39" xr:uid="{907BFE23-8C53-4338-BBE8-9B0C3DC4DAC5}"/>
    <cellStyle name="Hiperlink 2" xfId="9" xr:uid="{53965BFD-9CE8-4AAB-87F5-7A46DFE6EAF4}"/>
    <cellStyle name="Moeda" xfId="7" builtinId="4"/>
    <cellStyle name="Moeda 2" xfId="10" xr:uid="{BB576B58-0345-4A7A-ABE9-4C39AA8BEB1A}"/>
    <cellStyle name="Moeda 3" xfId="40" xr:uid="{258C18A9-6CAC-4459-AA07-426208780FE2}"/>
    <cellStyle name="Normal" xfId="0" builtinId="0"/>
    <cellStyle name="Normal 2" xfId="1" xr:uid="{00000000-0005-0000-0000-000001000000}"/>
    <cellStyle name="Normal 2 2" xfId="41" xr:uid="{9E97B4CA-112E-4F6C-A66D-1DF7AB3E78AD}"/>
    <cellStyle name="Normal 3" xfId="8" xr:uid="{1389C250-FEE6-4345-9F92-EC8D8CD23449}"/>
    <cellStyle name="Normal 3 2" xfId="42" xr:uid="{33C7A154-111D-4915-9300-888F9B8B5E32}"/>
    <cellStyle name="Normal 4" xfId="2" xr:uid="{00000000-0005-0000-0000-000003000000}"/>
    <cellStyle name="Normal 4 2_SIGEO Ver_2013A" xfId="5" xr:uid="{00000000-0005-0000-0000-000004000000}"/>
    <cellStyle name="Nota 2" xfId="43" xr:uid="{F634C709-FC6E-43B7-A99E-51B47F08877D}"/>
    <cellStyle name="Porcentagem" xfId="6" builtinId="5"/>
    <cellStyle name="Porcentagem 2" xfId="4" xr:uid="{00000000-0005-0000-0000-000009000000}"/>
    <cellStyle name="Porcentagem 2 2" xfId="45" xr:uid="{659C3EDF-576F-4DC8-BF33-263A93A65D79}"/>
    <cellStyle name="Porcentagem 3" xfId="44" xr:uid="{D10C998D-D54B-43D0-91D8-0EDBF79420EA}"/>
    <cellStyle name="Saída 2" xfId="46" xr:uid="{9830EDB8-D2A1-4B39-86AF-6522168D7287}"/>
    <cellStyle name="Texto de Aviso 2" xfId="47" xr:uid="{3C264C9E-6FF7-4497-9A9D-C0830102CF58}"/>
    <cellStyle name="Texto Explicativo 2" xfId="48" xr:uid="{87426F85-626C-4910-B306-E2AC7DFCE9C3}"/>
    <cellStyle name="Título 1 2" xfId="49" xr:uid="{3E759BB4-86D1-4740-9AC0-EA402E6CC50B}"/>
    <cellStyle name="Título 2 2" xfId="50" xr:uid="{3015F956-F65C-4AF6-B029-01BE7E5D348B}"/>
    <cellStyle name="Título 3 2" xfId="51" xr:uid="{3E5746E2-C2CB-408B-92EB-F5A0F2075D61}"/>
    <cellStyle name="Título 4 2" xfId="52" xr:uid="{8376E8BC-F06C-4A16-98A5-104A0E49EBEC}"/>
    <cellStyle name="Título 5" xfId="53" xr:uid="{82A3E16C-0445-40F8-B4D5-E4C5909061C7}"/>
    <cellStyle name="Total 2" xfId="54" xr:uid="{19FD82CE-CD40-4032-AD5C-7B12BDF3F039}"/>
    <cellStyle name="Vírgula 2" xfId="56" xr:uid="{02457207-E04A-44D4-BFCA-541CB5E6A2AE}"/>
    <cellStyle name="Vírgula 2 2" xfId="3" xr:uid="{00000000-0005-0000-0000-00000A000000}"/>
    <cellStyle name="Vírgula 3" xfId="55" xr:uid="{7AA12E1A-5CF8-4DAD-93CB-DEA8DA4AB97C}"/>
    <cellStyle name="Vírgula 5 3" xfId="57" xr:uid="{4FE1C497-C589-49F9-AE0F-063FC3EA5219}"/>
  </cellStyles>
  <dxfs count="1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</dxfs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20</xdr:row>
      <xdr:rowOff>9526</xdr:rowOff>
    </xdr:from>
    <xdr:to>
      <xdr:col>9</xdr:col>
      <xdr:colOff>714376</xdr:colOff>
      <xdr:row>23</xdr:row>
      <xdr:rowOff>57286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E72110-C12C-42A4-8AD4-4C3DC5448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3506" y="8879206"/>
          <a:ext cx="4312920" cy="59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20</xdr:row>
      <xdr:rowOff>9526</xdr:rowOff>
    </xdr:from>
    <xdr:to>
      <xdr:col>9</xdr:col>
      <xdr:colOff>714376</xdr:colOff>
      <xdr:row>23</xdr:row>
      <xdr:rowOff>57286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F08981-70E3-4BE9-9E7E-2C103FDE6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3506" y="8879206"/>
          <a:ext cx="4309110" cy="59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"/>
  <sheetViews>
    <sheetView tabSelected="1" zoomScaleNormal="100" zoomScaleSheetLayoutView="100" workbookViewId="0">
      <selection activeCell="F59" sqref="F59:F62"/>
    </sheetView>
  </sheetViews>
  <sheetFormatPr defaultColWidth="9.140625" defaultRowHeight="14.25" x14ac:dyDescent="0.25"/>
  <cols>
    <col min="1" max="1" width="15.7109375" style="1" bestFit="1" customWidth="1"/>
    <col min="2" max="2" width="16.42578125" style="1" bestFit="1" customWidth="1"/>
    <col min="3" max="3" width="54.42578125" style="1" customWidth="1"/>
    <col min="4" max="4" width="10" style="1" customWidth="1"/>
    <col min="5" max="5" width="11.42578125" style="1" customWidth="1"/>
    <col min="6" max="6" width="12.140625" style="1" customWidth="1"/>
    <col min="7" max="7" width="13.140625" style="1" customWidth="1"/>
    <col min="8" max="8" width="13" style="21" customWidth="1"/>
    <col min="9" max="9" width="10.7109375" style="21" customWidth="1"/>
    <col min="10" max="10" width="11.28515625" style="21" customWidth="1"/>
    <col min="11" max="11" width="11.42578125" style="21" customWidth="1"/>
    <col min="12" max="16384" width="9.140625" style="1"/>
  </cols>
  <sheetData>
    <row r="1" spans="1:11" ht="15" x14ac:dyDescent="0.25">
      <c r="A1" s="60" t="s">
        <v>5</v>
      </c>
      <c r="B1" s="60"/>
      <c r="C1" s="60"/>
      <c r="D1" s="60"/>
      <c r="E1" s="60"/>
      <c r="F1" s="60"/>
      <c r="G1" s="60"/>
      <c r="H1" s="60"/>
      <c r="I1" s="22"/>
      <c r="J1" s="22"/>
      <c r="K1" s="22"/>
    </row>
    <row r="2" spans="1:11" ht="27.75" customHeight="1" x14ac:dyDescent="0.25">
      <c r="A2" s="60"/>
      <c r="B2" s="60"/>
      <c r="C2" s="60"/>
      <c r="D2" s="60"/>
      <c r="E2" s="60"/>
      <c r="F2" s="60"/>
      <c r="G2" s="60"/>
      <c r="H2" s="60"/>
      <c r="I2" s="22"/>
      <c r="J2" s="22"/>
      <c r="K2" s="22"/>
    </row>
    <row r="3" spans="1:11" ht="30" customHeight="1" x14ac:dyDescent="0.25">
      <c r="A3" s="3" t="s">
        <v>6</v>
      </c>
      <c r="B3" s="57" t="s">
        <v>155</v>
      </c>
      <c r="C3" s="58"/>
      <c r="D3" s="58"/>
      <c r="E3" s="58"/>
      <c r="F3" s="58"/>
      <c r="G3" s="58"/>
      <c r="H3" s="59"/>
      <c r="I3" s="22"/>
      <c r="J3" s="22"/>
      <c r="K3" s="22"/>
    </row>
    <row r="4" spans="1:11" ht="30" customHeight="1" x14ac:dyDescent="0.25">
      <c r="A4" s="3" t="s">
        <v>48</v>
      </c>
      <c r="B4" s="63" t="s">
        <v>156</v>
      </c>
      <c r="C4" s="64"/>
      <c r="D4" s="64"/>
      <c r="E4" s="64"/>
      <c r="F4" s="64"/>
      <c r="G4" s="64"/>
      <c r="H4" s="65"/>
      <c r="I4" s="22"/>
      <c r="J4" s="22"/>
      <c r="K4" s="22"/>
    </row>
    <row r="5" spans="1:11" ht="30" customHeight="1" x14ac:dyDescent="0.25">
      <c r="A5" s="3" t="s">
        <v>7</v>
      </c>
      <c r="B5" s="66">
        <f>G65</f>
        <v>0</v>
      </c>
      <c r="C5" s="66"/>
      <c r="D5" s="66"/>
      <c r="E5" s="66"/>
      <c r="F5" s="66"/>
      <c r="G5" s="66"/>
      <c r="H5" s="66"/>
      <c r="I5" s="22"/>
      <c r="J5" s="22"/>
      <c r="K5" s="22"/>
    </row>
    <row r="6" spans="1:11" ht="30" customHeight="1" x14ac:dyDescent="0.25">
      <c r="A6" s="3" t="s">
        <v>151</v>
      </c>
      <c r="B6" s="35">
        <f>'BDI - 1'!K18</f>
        <v>0</v>
      </c>
      <c r="C6" s="35"/>
      <c r="D6" s="35"/>
      <c r="E6" s="35"/>
      <c r="F6" s="35"/>
      <c r="G6" s="35"/>
      <c r="H6" s="35"/>
      <c r="I6" s="1"/>
      <c r="J6" s="1"/>
      <c r="K6" s="1"/>
    </row>
    <row r="7" spans="1:11" ht="30" customHeight="1" x14ac:dyDescent="0.25">
      <c r="A7" s="3" t="s">
        <v>152</v>
      </c>
      <c r="B7" s="35">
        <f>'BDI - 2'!K18</f>
        <v>0</v>
      </c>
      <c r="C7" s="35"/>
      <c r="D7" s="35"/>
      <c r="E7" s="35"/>
      <c r="F7" s="35"/>
      <c r="G7" s="35"/>
      <c r="H7" s="35"/>
      <c r="I7" s="1"/>
      <c r="J7" s="1"/>
      <c r="K7" s="1"/>
    </row>
    <row r="8" spans="1:11" ht="30" customHeight="1" x14ac:dyDescent="0.25">
      <c r="A8" s="3" t="s">
        <v>45</v>
      </c>
      <c r="B8" s="52"/>
      <c r="C8" s="53"/>
      <c r="D8" s="53"/>
      <c r="E8" s="53"/>
      <c r="F8" s="53"/>
      <c r="G8" s="53"/>
      <c r="H8" s="54"/>
      <c r="I8" s="1"/>
      <c r="J8" s="1"/>
      <c r="K8" s="1"/>
    </row>
    <row r="9" spans="1:11" ht="30" customHeight="1" x14ac:dyDescent="0.25">
      <c r="A9" s="3" t="s">
        <v>46</v>
      </c>
      <c r="B9" s="69"/>
      <c r="C9" s="69"/>
      <c r="D9" s="69"/>
      <c r="E9" s="69"/>
      <c r="F9" s="69"/>
      <c r="G9" s="69"/>
      <c r="H9" s="69"/>
      <c r="I9" s="1"/>
      <c r="J9" s="1"/>
      <c r="K9" s="1"/>
    </row>
    <row r="10" spans="1:11" ht="19.899999999999999" customHeight="1" x14ac:dyDescent="0.25">
      <c r="A10" s="67"/>
      <c r="B10" s="67"/>
      <c r="C10" s="67"/>
      <c r="D10" s="67"/>
      <c r="E10" s="67"/>
      <c r="F10" s="67"/>
      <c r="G10" s="67"/>
      <c r="H10" s="67"/>
      <c r="I10" s="1"/>
      <c r="J10" s="1"/>
      <c r="K10" s="1"/>
    </row>
    <row r="11" spans="1:11" x14ac:dyDescent="0.25">
      <c r="A11" s="62" t="s">
        <v>3</v>
      </c>
      <c r="B11" s="62" t="s">
        <v>4</v>
      </c>
      <c r="C11" s="62" t="s">
        <v>9</v>
      </c>
      <c r="D11" s="62" t="s">
        <v>0</v>
      </c>
      <c r="E11" s="62" t="s">
        <v>1</v>
      </c>
      <c r="F11" s="68" t="s">
        <v>10</v>
      </c>
      <c r="G11" s="61" t="s">
        <v>11</v>
      </c>
      <c r="H11" s="62" t="s">
        <v>27</v>
      </c>
      <c r="I11" s="1"/>
      <c r="J11" s="1"/>
      <c r="K11" s="1"/>
    </row>
    <row r="12" spans="1:11" ht="21.75" customHeight="1" x14ac:dyDescent="0.25">
      <c r="A12" s="62"/>
      <c r="B12" s="62"/>
      <c r="C12" s="62"/>
      <c r="D12" s="62"/>
      <c r="E12" s="62"/>
      <c r="F12" s="68"/>
      <c r="G12" s="61"/>
      <c r="H12" s="62"/>
      <c r="I12" s="1"/>
      <c r="J12" s="1"/>
      <c r="K12" s="1"/>
    </row>
    <row r="13" spans="1:11" ht="15" customHeight="1" x14ac:dyDescent="0.25">
      <c r="A13" s="55"/>
      <c r="B13" s="55"/>
      <c r="C13" s="55"/>
      <c r="D13" s="55"/>
      <c r="E13" s="55"/>
      <c r="F13" s="55"/>
      <c r="G13" s="55"/>
      <c r="H13" s="55"/>
      <c r="I13" s="1"/>
      <c r="J13" s="1"/>
      <c r="K13" s="1"/>
    </row>
    <row r="14" spans="1:11" ht="19.899999999999999" customHeight="1" x14ac:dyDescent="0.25">
      <c r="A14" s="4">
        <v>1</v>
      </c>
      <c r="B14" s="36" t="s">
        <v>80</v>
      </c>
      <c r="C14" s="37"/>
      <c r="D14" s="37"/>
      <c r="E14" s="37"/>
      <c r="F14" s="37"/>
      <c r="G14" s="37"/>
      <c r="H14" s="38"/>
      <c r="I14" s="1"/>
      <c r="J14" s="1"/>
      <c r="K14" s="1"/>
    </row>
    <row r="15" spans="1:11" ht="43.5" customHeight="1" x14ac:dyDescent="0.25">
      <c r="A15" s="11" t="s">
        <v>2</v>
      </c>
      <c r="B15" s="11" t="s">
        <v>64</v>
      </c>
      <c r="C15" s="23" t="s">
        <v>81</v>
      </c>
      <c r="D15" s="24" t="s">
        <v>79</v>
      </c>
      <c r="E15" s="25">
        <v>2.88</v>
      </c>
      <c r="F15" s="26"/>
      <c r="G15" s="6">
        <f t="shared" ref="G15" si="0">ROUND((E15*F15),2)</f>
        <v>0</v>
      </c>
      <c r="H15" s="27" t="e">
        <f>G15*100/$G$65</f>
        <v>#DIV/0!</v>
      </c>
      <c r="I15" s="1"/>
      <c r="J15" s="1"/>
      <c r="K15" s="1"/>
    </row>
    <row r="16" spans="1:11" ht="30" customHeight="1" x14ac:dyDescent="0.25">
      <c r="A16" s="42" t="s">
        <v>12</v>
      </c>
      <c r="B16" s="43"/>
      <c r="C16" s="43"/>
      <c r="D16" s="43"/>
      <c r="E16" s="43"/>
      <c r="F16" s="44"/>
      <c r="G16" s="28">
        <f>SUM(G15:G15)</f>
        <v>0</v>
      </c>
      <c r="H16" s="29" t="e">
        <f>G16*100/$G$65</f>
        <v>#DIV/0!</v>
      </c>
      <c r="I16" s="20"/>
      <c r="J16" s="1"/>
      <c r="K16" s="1"/>
    </row>
    <row r="17" spans="1:11" ht="15" customHeight="1" x14ac:dyDescent="0.25">
      <c r="A17" s="45"/>
      <c r="B17" s="46"/>
      <c r="C17" s="46"/>
      <c r="D17" s="46"/>
      <c r="E17" s="46"/>
      <c r="F17" s="46"/>
      <c r="G17" s="46"/>
      <c r="H17" s="47"/>
      <c r="I17" s="1"/>
      <c r="J17" s="1"/>
      <c r="K17" s="1"/>
    </row>
    <row r="18" spans="1:11" ht="19.899999999999999" customHeight="1" x14ac:dyDescent="0.25">
      <c r="A18" s="4">
        <v>2</v>
      </c>
      <c r="B18" s="36" t="s">
        <v>82</v>
      </c>
      <c r="C18" s="37"/>
      <c r="D18" s="37"/>
      <c r="E18" s="37"/>
      <c r="F18" s="37"/>
      <c r="G18" s="37"/>
      <c r="H18" s="38"/>
    </row>
    <row r="19" spans="1:11" ht="42.75" customHeight="1" x14ac:dyDescent="0.25">
      <c r="A19" s="11" t="s">
        <v>13</v>
      </c>
      <c r="B19" s="11" t="s">
        <v>83</v>
      </c>
      <c r="C19" s="30" t="s">
        <v>86</v>
      </c>
      <c r="D19" s="24" t="s">
        <v>47</v>
      </c>
      <c r="E19" s="6">
        <v>1238.4000000000001</v>
      </c>
      <c r="F19" s="26"/>
      <c r="G19" s="6">
        <f t="shared" ref="G19:G20" si="1">ROUND((E19*F19),2)</f>
        <v>0</v>
      </c>
      <c r="H19" s="27" t="e">
        <f>G19*100/$G$65</f>
        <v>#DIV/0!</v>
      </c>
    </row>
    <row r="20" spans="1:11" ht="34.9" customHeight="1" x14ac:dyDescent="0.25">
      <c r="A20" s="11" t="s">
        <v>43</v>
      </c>
      <c r="B20" s="11" t="s">
        <v>84</v>
      </c>
      <c r="C20" s="30" t="s">
        <v>87</v>
      </c>
      <c r="D20" s="24" t="s">
        <v>89</v>
      </c>
      <c r="E20" s="6">
        <v>43022.02</v>
      </c>
      <c r="F20" s="26"/>
      <c r="G20" s="6">
        <f t="shared" si="1"/>
        <v>0</v>
      </c>
      <c r="H20" s="27" t="e">
        <f>G20*100/$G$65</f>
        <v>#DIV/0!</v>
      </c>
    </row>
    <row r="21" spans="1:11" ht="34.9" customHeight="1" x14ac:dyDescent="0.25">
      <c r="A21" s="11" t="s">
        <v>44</v>
      </c>
      <c r="B21" s="31" t="s">
        <v>85</v>
      </c>
      <c r="C21" s="30" t="s">
        <v>88</v>
      </c>
      <c r="D21" s="24" t="s">
        <v>67</v>
      </c>
      <c r="E21" s="6">
        <v>4800</v>
      </c>
      <c r="F21" s="26"/>
      <c r="G21" s="6">
        <f t="shared" ref="G21" si="2">ROUND((E21*F21),2)</f>
        <v>0</v>
      </c>
      <c r="H21" s="27" t="e">
        <f>G21*100/$G$65</f>
        <v>#DIV/0!</v>
      </c>
    </row>
    <row r="22" spans="1:11" ht="30" customHeight="1" x14ac:dyDescent="0.25">
      <c r="A22" s="42" t="s">
        <v>12</v>
      </c>
      <c r="B22" s="43"/>
      <c r="C22" s="43"/>
      <c r="D22" s="43"/>
      <c r="E22" s="43"/>
      <c r="F22" s="44"/>
      <c r="G22" s="28">
        <f>SUM(G19:G21)</f>
        <v>0</v>
      </c>
      <c r="H22" s="29" t="e">
        <f>G22*100/$G$65</f>
        <v>#DIV/0!</v>
      </c>
    </row>
    <row r="23" spans="1:11" ht="15" customHeight="1" x14ac:dyDescent="0.25">
      <c r="A23" s="48"/>
      <c r="B23" s="48"/>
      <c r="C23" s="48"/>
      <c r="D23" s="48"/>
      <c r="E23" s="48"/>
      <c r="F23" s="48"/>
      <c r="G23" s="48"/>
      <c r="H23" s="48"/>
    </row>
    <row r="24" spans="1:11" ht="19.899999999999999" customHeight="1" x14ac:dyDescent="0.25">
      <c r="A24" s="4">
        <v>3</v>
      </c>
      <c r="B24" s="36" t="s">
        <v>90</v>
      </c>
      <c r="C24" s="37"/>
      <c r="D24" s="37"/>
      <c r="E24" s="37"/>
      <c r="F24" s="37"/>
      <c r="G24" s="37"/>
      <c r="H24" s="38"/>
    </row>
    <row r="25" spans="1:11" ht="34.9" customHeight="1" x14ac:dyDescent="0.25">
      <c r="A25" s="11" t="s">
        <v>28</v>
      </c>
      <c r="B25" s="11" t="s">
        <v>91</v>
      </c>
      <c r="C25" s="32" t="s">
        <v>92</v>
      </c>
      <c r="D25" s="24" t="s">
        <v>93</v>
      </c>
      <c r="E25" s="6">
        <v>643.20000000000005</v>
      </c>
      <c r="F25" s="25"/>
      <c r="G25" s="6">
        <f>ROUND((E25*F25),2)</f>
        <v>0</v>
      </c>
      <c r="H25" s="27" t="e">
        <f>G25*100/$G$65</f>
        <v>#DIV/0!</v>
      </c>
    </row>
    <row r="26" spans="1:11" ht="34.9" customHeight="1" x14ac:dyDescent="0.25">
      <c r="A26" s="11" t="s">
        <v>68</v>
      </c>
      <c r="B26" s="11" t="s">
        <v>84</v>
      </c>
      <c r="C26" s="32" t="s">
        <v>87</v>
      </c>
      <c r="D26" s="24" t="s">
        <v>89</v>
      </c>
      <c r="E26" s="6">
        <v>42206.78</v>
      </c>
      <c r="F26" s="25"/>
      <c r="G26" s="6">
        <f>ROUND((E26*F26),2)</f>
        <v>0</v>
      </c>
      <c r="H26" s="27" t="e">
        <f>G26*100/$G$65</f>
        <v>#DIV/0!</v>
      </c>
    </row>
    <row r="27" spans="1:11" ht="30" customHeight="1" x14ac:dyDescent="0.25">
      <c r="A27" s="42" t="s">
        <v>12</v>
      </c>
      <c r="B27" s="43"/>
      <c r="C27" s="43"/>
      <c r="D27" s="43"/>
      <c r="E27" s="43"/>
      <c r="F27" s="44"/>
      <c r="G27" s="28">
        <f>SUM(G25:G26)</f>
        <v>0</v>
      </c>
      <c r="H27" s="29" t="e">
        <f>G27*100/$G$65</f>
        <v>#DIV/0!</v>
      </c>
    </row>
    <row r="28" spans="1:11" ht="15" customHeight="1" x14ac:dyDescent="0.25">
      <c r="A28" s="45"/>
      <c r="B28" s="46"/>
      <c r="C28" s="46"/>
      <c r="D28" s="46"/>
      <c r="E28" s="46"/>
      <c r="F28" s="46"/>
      <c r="G28" s="46"/>
      <c r="H28" s="47"/>
    </row>
    <row r="29" spans="1:11" ht="19.899999999999999" customHeight="1" x14ac:dyDescent="0.25">
      <c r="A29" s="4">
        <v>4</v>
      </c>
      <c r="B29" s="36" t="s">
        <v>94</v>
      </c>
      <c r="C29" s="37"/>
      <c r="D29" s="37"/>
      <c r="E29" s="37"/>
      <c r="F29" s="37"/>
      <c r="G29" s="37"/>
      <c r="H29" s="38"/>
    </row>
    <row r="30" spans="1:11" ht="34.9" customHeight="1" x14ac:dyDescent="0.25">
      <c r="A30" s="11" t="s">
        <v>14</v>
      </c>
      <c r="B30" s="11" t="s">
        <v>95</v>
      </c>
      <c r="C30" s="32" t="s">
        <v>98</v>
      </c>
      <c r="D30" s="24" t="s">
        <v>67</v>
      </c>
      <c r="E30" s="6">
        <v>4200</v>
      </c>
      <c r="F30" s="6"/>
      <c r="G30" s="6">
        <f>ROUND((E30*F30),2)</f>
        <v>0</v>
      </c>
      <c r="H30" s="27" t="e">
        <f>G30*100/$G$65</f>
        <v>#DIV/0!</v>
      </c>
    </row>
    <row r="31" spans="1:11" ht="34.9" customHeight="1" x14ac:dyDescent="0.25">
      <c r="A31" s="11" t="s">
        <v>16</v>
      </c>
      <c r="B31" s="11" t="s">
        <v>96</v>
      </c>
      <c r="C31" s="32" t="s">
        <v>99</v>
      </c>
      <c r="D31" s="24" t="s">
        <v>67</v>
      </c>
      <c r="E31" s="6">
        <v>4200</v>
      </c>
      <c r="F31" s="6"/>
      <c r="G31" s="6">
        <f>ROUND((E31*F31),2)</f>
        <v>0</v>
      </c>
      <c r="H31" s="27" t="e">
        <f>G31*100/$G$65</f>
        <v>#DIV/0!</v>
      </c>
    </row>
    <row r="32" spans="1:11" ht="34.9" customHeight="1" x14ac:dyDescent="0.25">
      <c r="A32" s="11" t="s">
        <v>17</v>
      </c>
      <c r="B32" s="11" t="s">
        <v>97</v>
      </c>
      <c r="C32" s="32" t="s">
        <v>100</v>
      </c>
      <c r="D32" s="24" t="s">
        <v>101</v>
      </c>
      <c r="E32" s="6">
        <v>504</v>
      </c>
      <c r="F32" s="6"/>
      <c r="G32" s="6">
        <f>ROUND((E32*F32),2)</f>
        <v>0</v>
      </c>
      <c r="H32" s="27" t="e">
        <f>G32*100/$G$65</f>
        <v>#DIV/0!</v>
      </c>
    </row>
    <row r="33" spans="1:8" ht="34.9" customHeight="1" x14ac:dyDescent="0.25">
      <c r="A33" s="11" t="s">
        <v>25</v>
      </c>
      <c r="B33" s="11" t="s">
        <v>84</v>
      </c>
      <c r="C33" s="32" t="s">
        <v>87</v>
      </c>
      <c r="D33" s="24" t="s">
        <v>89</v>
      </c>
      <c r="E33" s="6">
        <v>19454.400000000001</v>
      </c>
      <c r="F33" s="6"/>
      <c r="G33" s="6">
        <f>ROUND((E33*F33),2)</f>
        <v>0</v>
      </c>
      <c r="H33" s="27" t="e">
        <f>G33*100/$G$65</f>
        <v>#DIV/0!</v>
      </c>
    </row>
    <row r="34" spans="1:8" ht="30" customHeight="1" x14ac:dyDescent="0.25">
      <c r="A34" s="42" t="s">
        <v>12</v>
      </c>
      <c r="B34" s="43"/>
      <c r="C34" s="43"/>
      <c r="D34" s="43"/>
      <c r="E34" s="43"/>
      <c r="F34" s="44"/>
      <c r="G34" s="28">
        <f>SUM(G30:G33)</f>
        <v>0</v>
      </c>
      <c r="H34" s="29" t="e">
        <f>G34*100/$G$65</f>
        <v>#DIV/0!</v>
      </c>
    </row>
    <row r="35" spans="1:8" ht="15" customHeight="1" x14ac:dyDescent="0.25">
      <c r="A35" s="45"/>
      <c r="B35" s="46"/>
      <c r="C35" s="46"/>
      <c r="D35" s="46"/>
      <c r="E35" s="46"/>
      <c r="F35" s="46"/>
      <c r="G35" s="46"/>
      <c r="H35" s="47"/>
    </row>
    <row r="36" spans="1:8" ht="19.899999999999999" customHeight="1" x14ac:dyDescent="0.25">
      <c r="A36" s="4">
        <v>5</v>
      </c>
      <c r="B36" s="49" t="s">
        <v>102</v>
      </c>
      <c r="C36" s="50"/>
      <c r="D36" s="50"/>
      <c r="E36" s="50"/>
      <c r="F36" s="50"/>
      <c r="G36" s="50"/>
      <c r="H36" s="51"/>
    </row>
    <row r="37" spans="1:8" ht="34.9" customHeight="1" x14ac:dyDescent="0.25">
      <c r="A37" s="11" t="s">
        <v>15</v>
      </c>
      <c r="B37" s="11" t="s">
        <v>108</v>
      </c>
      <c r="C37" s="32" t="s">
        <v>114</v>
      </c>
      <c r="D37" s="24" t="s">
        <v>119</v>
      </c>
      <c r="E37" s="6">
        <v>25.2</v>
      </c>
      <c r="F37" s="26"/>
      <c r="G37" s="6">
        <f t="shared" ref="G37:G40" si="3">ROUND((E37*F37),2)</f>
        <v>0</v>
      </c>
      <c r="H37" s="27" t="e">
        <f t="shared" ref="H37:H46" si="4">G37*100/$G$65</f>
        <v>#DIV/0!</v>
      </c>
    </row>
    <row r="38" spans="1:8" ht="53.25" customHeight="1" x14ac:dyDescent="0.25">
      <c r="A38" s="11" t="s">
        <v>21</v>
      </c>
      <c r="B38" s="11" t="s">
        <v>111</v>
      </c>
      <c r="C38" s="32" t="s">
        <v>115</v>
      </c>
      <c r="D38" s="24" t="s">
        <v>69</v>
      </c>
      <c r="E38" s="6">
        <v>756</v>
      </c>
      <c r="F38" s="26"/>
      <c r="G38" s="6">
        <f t="shared" si="3"/>
        <v>0</v>
      </c>
      <c r="H38" s="27" t="e">
        <f t="shared" si="4"/>
        <v>#DIV/0!</v>
      </c>
    </row>
    <row r="39" spans="1:8" ht="53.25" customHeight="1" x14ac:dyDescent="0.25">
      <c r="A39" s="11" t="s">
        <v>18</v>
      </c>
      <c r="B39" s="11" t="s">
        <v>112</v>
      </c>
      <c r="C39" s="32" t="s">
        <v>116</v>
      </c>
      <c r="D39" s="24" t="s">
        <v>69</v>
      </c>
      <c r="E39" s="6">
        <v>5569.2</v>
      </c>
      <c r="F39" s="26"/>
      <c r="G39" s="6">
        <f t="shared" si="3"/>
        <v>0</v>
      </c>
      <c r="H39" s="27" t="e">
        <f t="shared" si="4"/>
        <v>#DIV/0!</v>
      </c>
    </row>
    <row r="40" spans="1:8" ht="28.5" customHeight="1" x14ac:dyDescent="0.25">
      <c r="A40" s="11" t="s">
        <v>26</v>
      </c>
      <c r="B40" s="11" t="s">
        <v>109</v>
      </c>
      <c r="C40" s="32" t="s">
        <v>117</v>
      </c>
      <c r="D40" s="24" t="s">
        <v>120</v>
      </c>
      <c r="E40" s="6">
        <v>4200</v>
      </c>
      <c r="F40" s="26"/>
      <c r="G40" s="6">
        <f t="shared" si="3"/>
        <v>0</v>
      </c>
      <c r="H40" s="27" t="e">
        <f t="shared" si="4"/>
        <v>#DIV/0!</v>
      </c>
    </row>
    <row r="41" spans="1:8" ht="56.25" customHeight="1" x14ac:dyDescent="0.25">
      <c r="A41" s="11" t="s">
        <v>103</v>
      </c>
      <c r="B41" s="11" t="s">
        <v>111</v>
      </c>
      <c r="C41" s="32" t="s">
        <v>115</v>
      </c>
      <c r="D41" s="24" t="s">
        <v>69</v>
      </c>
      <c r="E41" s="6">
        <v>151.19999999999999</v>
      </c>
      <c r="F41" s="26"/>
      <c r="G41" s="6">
        <f t="shared" ref="G41:G45" si="5">ROUND((E41*F41),2)</f>
        <v>0</v>
      </c>
      <c r="H41" s="27" t="e">
        <f t="shared" si="4"/>
        <v>#DIV/0!</v>
      </c>
    </row>
    <row r="42" spans="1:8" ht="56.25" customHeight="1" x14ac:dyDescent="0.25">
      <c r="A42" s="11" t="s">
        <v>104</v>
      </c>
      <c r="B42" s="11" t="s">
        <v>113</v>
      </c>
      <c r="C42" s="32" t="s">
        <v>116</v>
      </c>
      <c r="D42" s="24" t="s">
        <v>69</v>
      </c>
      <c r="E42" s="6">
        <v>2328.48</v>
      </c>
      <c r="F42" s="26"/>
      <c r="G42" s="6">
        <f t="shared" si="5"/>
        <v>0</v>
      </c>
      <c r="H42" s="27" t="e">
        <f t="shared" si="4"/>
        <v>#DIV/0!</v>
      </c>
    </row>
    <row r="43" spans="1:8" ht="34.9" customHeight="1" x14ac:dyDescent="0.25">
      <c r="A43" s="11" t="s">
        <v>105</v>
      </c>
      <c r="B43" s="11" t="s">
        <v>110</v>
      </c>
      <c r="C43" s="32" t="s">
        <v>118</v>
      </c>
      <c r="D43" s="24" t="s">
        <v>120</v>
      </c>
      <c r="E43" s="6">
        <v>4200</v>
      </c>
      <c r="F43" s="26"/>
      <c r="G43" s="6">
        <f t="shared" si="5"/>
        <v>0</v>
      </c>
      <c r="H43" s="27" t="e">
        <f t="shared" si="4"/>
        <v>#DIV/0!</v>
      </c>
    </row>
    <row r="44" spans="1:8" ht="57.75" customHeight="1" x14ac:dyDescent="0.25">
      <c r="A44" s="11" t="s">
        <v>106</v>
      </c>
      <c r="B44" s="11" t="s">
        <v>111</v>
      </c>
      <c r="C44" s="32" t="s">
        <v>115</v>
      </c>
      <c r="D44" s="24" t="s">
        <v>69</v>
      </c>
      <c r="E44" s="6">
        <v>50.4</v>
      </c>
      <c r="F44" s="26"/>
      <c r="G44" s="6">
        <f t="shared" ref="G44" si="6">ROUND((E44*F44),2)</f>
        <v>0</v>
      </c>
      <c r="H44" s="27" t="e">
        <f t="shared" si="4"/>
        <v>#DIV/0!</v>
      </c>
    </row>
    <row r="45" spans="1:8" ht="51" x14ac:dyDescent="0.25">
      <c r="A45" s="11" t="s">
        <v>107</v>
      </c>
      <c r="B45" s="11" t="s">
        <v>113</v>
      </c>
      <c r="C45" s="32" t="s">
        <v>116</v>
      </c>
      <c r="D45" s="24" t="s">
        <v>69</v>
      </c>
      <c r="E45" s="6">
        <v>776.16</v>
      </c>
      <c r="F45" s="26"/>
      <c r="G45" s="6">
        <f t="shared" si="5"/>
        <v>0</v>
      </c>
      <c r="H45" s="27" t="e">
        <f t="shared" si="4"/>
        <v>#DIV/0!</v>
      </c>
    </row>
    <row r="46" spans="1:8" ht="30" customHeight="1" x14ac:dyDescent="0.25">
      <c r="A46" s="42" t="s">
        <v>12</v>
      </c>
      <c r="B46" s="43"/>
      <c r="C46" s="43"/>
      <c r="D46" s="43"/>
      <c r="E46" s="43"/>
      <c r="F46" s="44"/>
      <c r="G46" s="28">
        <f>SUM(G37:G45)</f>
        <v>0</v>
      </c>
      <c r="H46" s="29" t="e">
        <f t="shared" si="4"/>
        <v>#DIV/0!</v>
      </c>
    </row>
    <row r="47" spans="1:8" ht="15" customHeight="1" x14ac:dyDescent="0.25">
      <c r="A47" s="45"/>
      <c r="B47" s="46"/>
      <c r="C47" s="46"/>
      <c r="D47" s="46"/>
      <c r="E47" s="46"/>
      <c r="F47" s="46"/>
      <c r="G47" s="46"/>
      <c r="H47" s="47"/>
    </row>
    <row r="48" spans="1:8" ht="19.899999999999999" customHeight="1" x14ac:dyDescent="0.25">
      <c r="A48" s="4">
        <v>6</v>
      </c>
      <c r="B48" s="36" t="s">
        <v>121</v>
      </c>
      <c r="C48" s="37"/>
      <c r="D48" s="37"/>
      <c r="E48" s="37"/>
      <c r="F48" s="37"/>
      <c r="G48" s="37"/>
      <c r="H48" s="38"/>
    </row>
    <row r="49" spans="1:8" ht="45" customHeight="1" x14ac:dyDescent="0.25">
      <c r="A49" s="11" t="s">
        <v>19</v>
      </c>
      <c r="B49" s="11" t="s">
        <v>126</v>
      </c>
      <c r="C49" s="32" t="s">
        <v>130</v>
      </c>
      <c r="D49" s="24" t="s">
        <v>93</v>
      </c>
      <c r="E49" s="6">
        <v>417.03</v>
      </c>
      <c r="F49" s="26"/>
      <c r="G49" s="6">
        <f t="shared" ref="G49:G55" si="7">ROUND((E49*F49),2)</f>
        <v>0</v>
      </c>
      <c r="H49" s="27" t="e">
        <f t="shared" ref="H49:H56" si="8">G49*100/$G$65</f>
        <v>#DIV/0!</v>
      </c>
    </row>
    <row r="50" spans="1:8" ht="45" customHeight="1" x14ac:dyDescent="0.25">
      <c r="A50" s="11" t="s">
        <v>20</v>
      </c>
      <c r="B50" s="11" t="s">
        <v>127</v>
      </c>
      <c r="C50" s="32" t="s">
        <v>131</v>
      </c>
      <c r="D50" s="24" t="s">
        <v>93</v>
      </c>
      <c r="E50" s="6">
        <v>9.7200000000000006</v>
      </c>
      <c r="F50" s="26"/>
      <c r="G50" s="6">
        <f t="shared" ref="G50:G52" si="9">ROUND((E50*F50),2)</f>
        <v>0</v>
      </c>
      <c r="H50" s="27" t="e">
        <f t="shared" si="8"/>
        <v>#DIV/0!</v>
      </c>
    </row>
    <row r="51" spans="1:8" ht="45" customHeight="1" x14ac:dyDescent="0.25">
      <c r="A51" s="11" t="s">
        <v>22</v>
      </c>
      <c r="B51" s="11" t="s">
        <v>84</v>
      </c>
      <c r="C51" s="32" t="s">
        <v>87</v>
      </c>
      <c r="D51" s="24" t="s">
        <v>89</v>
      </c>
      <c r="E51" s="6">
        <v>325.85000000000002</v>
      </c>
      <c r="F51" s="26"/>
      <c r="G51" s="6">
        <f t="shared" si="9"/>
        <v>0</v>
      </c>
      <c r="H51" s="27" t="e">
        <f t="shared" si="8"/>
        <v>#DIV/0!</v>
      </c>
    </row>
    <row r="52" spans="1:8" ht="67.5" customHeight="1" x14ac:dyDescent="0.25">
      <c r="A52" s="11" t="s">
        <v>41</v>
      </c>
      <c r="B52" s="11" t="s">
        <v>128</v>
      </c>
      <c r="C52" s="32" t="s">
        <v>132</v>
      </c>
      <c r="D52" s="24" t="s">
        <v>135</v>
      </c>
      <c r="E52" s="6">
        <v>18</v>
      </c>
      <c r="F52" s="26"/>
      <c r="G52" s="6">
        <f t="shared" si="9"/>
        <v>0</v>
      </c>
      <c r="H52" s="27" t="e">
        <f t="shared" si="8"/>
        <v>#DIV/0!</v>
      </c>
    </row>
    <row r="53" spans="1:8" ht="45" customHeight="1" x14ac:dyDescent="0.25">
      <c r="A53" s="11" t="s">
        <v>122</v>
      </c>
      <c r="B53" s="11" t="s">
        <v>129</v>
      </c>
      <c r="C53" s="32" t="s">
        <v>133</v>
      </c>
      <c r="D53" s="24" t="s">
        <v>136</v>
      </c>
      <c r="E53" s="6">
        <v>18</v>
      </c>
      <c r="F53" s="26"/>
      <c r="G53" s="6">
        <f t="shared" si="7"/>
        <v>0</v>
      </c>
      <c r="H53" s="27" t="e">
        <f t="shared" si="8"/>
        <v>#DIV/0!</v>
      </c>
    </row>
    <row r="54" spans="1:8" ht="45" customHeight="1" x14ac:dyDescent="0.25">
      <c r="A54" s="11" t="s">
        <v>123</v>
      </c>
      <c r="B54" s="11" t="s">
        <v>125</v>
      </c>
      <c r="C54" s="32" t="s">
        <v>134</v>
      </c>
      <c r="D54" s="24" t="s">
        <v>47</v>
      </c>
      <c r="E54" s="6">
        <v>0.54</v>
      </c>
      <c r="F54" s="26"/>
      <c r="G54" s="6">
        <f t="shared" si="7"/>
        <v>0</v>
      </c>
      <c r="H54" s="27" t="e">
        <f t="shared" si="8"/>
        <v>#DIV/0!</v>
      </c>
    </row>
    <row r="55" spans="1:8" ht="45" customHeight="1" x14ac:dyDescent="0.25">
      <c r="A55" s="11" t="s">
        <v>124</v>
      </c>
      <c r="B55" s="11" t="s">
        <v>84</v>
      </c>
      <c r="C55" s="32" t="s">
        <v>87</v>
      </c>
      <c r="D55" s="24" t="s">
        <v>89</v>
      </c>
      <c r="E55" s="6">
        <v>35.43</v>
      </c>
      <c r="F55" s="26"/>
      <c r="G55" s="6">
        <f t="shared" si="7"/>
        <v>0</v>
      </c>
      <c r="H55" s="27" t="e">
        <f t="shared" si="8"/>
        <v>#DIV/0!</v>
      </c>
    </row>
    <row r="56" spans="1:8" ht="30" customHeight="1" x14ac:dyDescent="0.25">
      <c r="A56" s="42" t="s">
        <v>12</v>
      </c>
      <c r="B56" s="43"/>
      <c r="C56" s="43"/>
      <c r="D56" s="43"/>
      <c r="E56" s="43"/>
      <c r="F56" s="44"/>
      <c r="G56" s="28">
        <f>SUM(G49:G55)</f>
        <v>0</v>
      </c>
      <c r="H56" s="29" t="e">
        <f t="shared" si="8"/>
        <v>#DIV/0!</v>
      </c>
    </row>
    <row r="57" spans="1:8" ht="15" customHeight="1" x14ac:dyDescent="0.25">
      <c r="A57" s="48"/>
      <c r="B57" s="48"/>
      <c r="C57" s="48"/>
      <c r="D57" s="48"/>
      <c r="E57" s="48"/>
      <c r="F57" s="48"/>
      <c r="G57" s="48"/>
      <c r="H57" s="48"/>
    </row>
    <row r="58" spans="1:8" ht="19.899999999999999" customHeight="1" x14ac:dyDescent="0.25">
      <c r="A58" s="4">
        <v>7</v>
      </c>
      <c r="B58" s="36" t="s">
        <v>137</v>
      </c>
      <c r="C58" s="37"/>
      <c r="D58" s="37"/>
      <c r="E58" s="37"/>
      <c r="F58" s="37"/>
      <c r="G58" s="37"/>
      <c r="H58" s="38"/>
    </row>
    <row r="59" spans="1:8" ht="34.9" customHeight="1" x14ac:dyDescent="0.25">
      <c r="A59" s="11" t="s">
        <v>23</v>
      </c>
      <c r="B59" s="33" t="s">
        <v>140</v>
      </c>
      <c r="C59" s="32" t="s">
        <v>142</v>
      </c>
      <c r="D59" s="24" t="s">
        <v>67</v>
      </c>
      <c r="E59" s="6">
        <v>161.33000000000001</v>
      </c>
      <c r="F59" s="26"/>
      <c r="G59" s="6">
        <f>ROUND((E59*F59),2)</f>
        <v>0</v>
      </c>
      <c r="H59" s="27" t="e">
        <f>G59*100/$G$65</f>
        <v>#DIV/0!</v>
      </c>
    </row>
    <row r="60" spans="1:8" ht="34.9" customHeight="1" x14ac:dyDescent="0.25">
      <c r="A60" s="11" t="s">
        <v>24</v>
      </c>
      <c r="B60" s="11" t="s">
        <v>138</v>
      </c>
      <c r="C60" s="32" t="s">
        <v>143</v>
      </c>
      <c r="D60" s="24" t="s">
        <v>146</v>
      </c>
      <c r="E60" s="6">
        <v>4</v>
      </c>
      <c r="F60" s="26"/>
      <c r="G60" s="6">
        <f t="shared" ref="G60:G62" si="10">ROUND((E60*F60),2)</f>
        <v>0</v>
      </c>
      <c r="H60" s="27" t="e">
        <f>G60*100/$G$65</f>
        <v>#DIV/0!</v>
      </c>
    </row>
    <row r="61" spans="1:8" ht="34.9" customHeight="1" x14ac:dyDescent="0.25">
      <c r="A61" s="11" t="s">
        <v>65</v>
      </c>
      <c r="B61" s="11" t="s">
        <v>139</v>
      </c>
      <c r="C61" s="32" t="s">
        <v>144</v>
      </c>
      <c r="D61" s="24" t="s">
        <v>146</v>
      </c>
      <c r="E61" s="6">
        <v>4</v>
      </c>
      <c r="F61" s="26"/>
      <c r="G61" s="6">
        <f t="shared" si="10"/>
        <v>0</v>
      </c>
      <c r="H61" s="27" t="e">
        <f>G61*100/$G$65</f>
        <v>#DIV/0!</v>
      </c>
    </row>
    <row r="62" spans="1:8" ht="34.9" customHeight="1" x14ac:dyDescent="0.25">
      <c r="A62" s="11" t="s">
        <v>66</v>
      </c>
      <c r="B62" s="11" t="s">
        <v>141</v>
      </c>
      <c r="C62" s="32" t="s">
        <v>145</v>
      </c>
      <c r="D62" s="24" t="s">
        <v>147</v>
      </c>
      <c r="E62" s="6">
        <v>267</v>
      </c>
      <c r="F62" s="26"/>
      <c r="G62" s="6">
        <f t="shared" si="10"/>
        <v>0</v>
      </c>
      <c r="H62" s="27" t="e">
        <f>G62*100/$G$65</f>
        <v>#DIV/0!</v>
      </c>
    </row>
    <row r="63" spans="1:8" ht="30" customHeight="1" x14ac:dyDescent="0.25">
      <c r="A63" s="42" t="s">
        <v>12</v>
      </c>
      <c r="B63" s="43"/>
      <c r="C63" s="43"/>
      <c r="D63" s="43"/>
      <c r="E63" s="43"/>
      <c r="F63" s="44"/>
      <c r="G63" s="28">
        <f>SUM(G59:G62)</f>
        <v>0</v>
      </c>
      <c r="H63" s="29" t="e">
        <f>G63*100/$G$65</f>
        <v>#DIV/0!</v>
      </c>
    </row>
    <row r="64" spans="1:8" ht="15" customHeight="1" x14ac:dyDescent="0.25">
      <c r="A64" s="39"/>
      <c r="B64" s="40"/>
      <c r="C64" s="40"/>
      <c r="D64" s="40"/>
      <c r="E64" s="40"/>
      <c r="F64" s="40"/>
      <c r="G64" s="40"/>
      <c r="H64" s="41"/>
    </row>
    <row r="65" spans="1:8" ht="30" customHeight="1" x14ac:dyDescent="0.25">
      <c r="A65" s="56" t="s">
        <v>42</v>
      </c>
      <c r="B65" s="56"/>
      <c r="C65" s="56"/>
      <c r="D65" s="56"/>
      <c r="E65" s="56"/>
      <c r="F65" s="56"/>
      <c r="G65" s="34">
        <f>G16+G22+G27+G34+G46+G56+G63</f>
        <v>0</v>
      </c>
      <c r="H65" s="34" t="e">
        <f>H16+H22+H27+H34+H46+H56+H63</f>
        <v>#DIV/0!</v>
      </c>
    </row>
  </sheetData>
  <sheetProtection selectLockedCells="1"/>
  <mergeCells count="40">
    <mergeCell ref="A65:F65"/>
    <mergeCell ref="B3:H3"/>
    <mergeCell ref="A1:H2"/>
    <mergeCell ref="G11:G12"/>
    <mergeCell ref="D11:D12"/>
    <mergeCell ref="E11:E12"/>
    <mergeCell ref="A11:A12"/>
    <mergeCell ref="C11:C12"/>
    <mergeCell ref="B4:H4"/>
    <mergeCell ref="B5:H5"/>
    <mergeCell ref="B6:H6"/>
    <mergeCell ref="A10:H10"/>
    <mergeCell ref="B11:B12"/>
    <mergeCell ref="F11:F12"/>
    <mergeCell ref="H11:H12"/>
    <mergeCell ref="B9:H9"/>
    <mergeCell ref="B18:H18"/>
    <mergeCell ref="B24:H24"/>
    <mergeCell ref="B8:H8"/>
    <mergeCell ref="A13:H13"/>
    <mergeCell ref="A23:H23"/>
    <mergeCell ref="B14:H14"/>
    <mergeCell ref="A16:F16"/>
    <mergeCell ref="A22:F22"/>
    <mergeCell ref="B7:H7"/>
    <mergeCell ref="B29:H29"/>
    <mergeCell ref="A64:H64"/>
    <mergeCell ref="A34:F34"/>
    <mergeCell ref="A63:F63"/>
    <mergeCell ref="A35:H35"/>
    <mergeCell ref="A47:H47"/>
    <mergeCell ref="A57:H57"/>
    <mergeCell ref="A46:F46"/>
    <mergeCell ref="A56:F56"/>
    <mergeCell ref="B36:H36"/>
    <mergeCell ref="B48:H48"/>
    <mergeCell ref="B58:H58"/>
    <mergeCell ref="A27:F27"/>
    <mergeCell ref="A17:H17"/>
    <mergeCell ref="A28:H28"/>
  </mergeCells>
  <phoneticPr fontId="11" type="noConversion"/>
  <conditionalFormatting sqref="B21">
    <cfRule type="expression" dxfId="9" priority="1" stopIfTrue="1">
      <formula>$C21=1</formula>
    </cfRule>
    <cfRule type="expression" dxfId="8" priority="2" stopIfTrue="1">
      <formula>OR($C21=0,$C21=2,$C21=3,$C21=4)</formula>
    </cfRule>
  </conditionalFormatting>
  <conditionalFormatting sqref="C15">
    <cfRule type="expression" dxfId="7" priority="3" stopIfTrue="1">
      <formula>$C15=1</formula>
    </cfRule>
    <cfRule type="expression" dxfId="6" priority="4" stopIfTrue="1">
      <formula>OR($C15=0,$C15=2,$C15=3,$C15=4)</formula>
    </cfRule>
  </conditionalFormatting>
  <conditionalFormatting sqref="C19:C21 F25:F26">
    <cfRule type="expression" dxfId="5" priority="7" stopIfTrue="1">
      <formula>$C19=1</formula>
    </cfRule>
    <cfRule type="expression" dxfId="4" priority="8" stopIfTrue="1">
      <formula>OR($C19=0,$C19=2,$C19=3,$C19=4)</formula>
    </cfRule>
  </conditionalFormatting>
  <conditionalFormatting sqref="E15 B59">
    <cfRule type="expression" dxfId="3" priority="9" stopIfTrue="1">
      <formula>$C15=1</formula>
    </cfRule>
    <cfRule type="expression" dxfId="2" priority="10" stopIfTrue="1">
      <formula>OR($C15=0,$C15=2,$C15=3,$C15=4)</formula>
    </cfRule>
  </conditionalFormatting>
  <dataValidations count="2">
    <dataValidation allowBlank="1" showInputMessage="1" showErrorMessage="1" prompt="A entrada de quantidades é feita na coluna AJ se acompanhamento por BM, ou na aba &quot;Memória de Cálculo/PLQ&quot; se acompanhamento por PLE." sqref="E15" xr:uid="{80A5B373-5CFB-49EB-88E5-A8AA1FFE710B}"/>
    <dataValidation allowBlank="1" showInputMessage="1" showErrorMessage="1" prompt="Para Orçamento Proposto, o Preço Unitário é resultado do produto do Custo Unitário pelo BDI._x000a_Para Orçamento Licitado, deve ser preenchido na Coluna AL." sqref="F25:F26" xr:uid="{0E96384B-151B-4EEA-9E85-FDFF3A44B0A7}"/>
  </dataValidations>
  <printOptions horizontalCentered="1" verticalCentered="1"/>
  <pageMargins left="0.39370078740157483" right="0.39370078740157483" top="1.1811023622047245" bottom="0.78740157480314965" header="0.19685039370078741" footer="0.19685039370078741"/>
  <pageSetup paperSize="9" scale="65" orientation="portrait" horizontalDpi="4294967295" verticalDpi="4294967295" r:id="rId1"/>
  <headerFooter>
    <oddFooter>&amp;C&amp;"Arial,Normal"&amp;9Página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"/>
  <sheetViews>
    <sheetView zoomScale="90" zoomScaleNormal="90" zoomScaleSheetLayoutView="100" workbookViewId="0">
      <selection activeCell="A8" sqref="A8"/>
    </sheetView>
  </sheetViews>
  <sheetFormatPr defaultRowHeight="15" x14ac:dyDescent="0.25"/>
  <cols>
    <col min="1" max="1" width="16.42578125" customWidth="1"/>
    <col min="5" max="5" width="12.28515625" customWidth="1"/>
    <col min="6" max="6" width="12.7109375" customWidth="1"/>
    <col min="7" max="7" width="12.85546875" customWidth="1"/>
    <col min="8" max="8" width="13.5703125" customWidth="1"/>
    <col min="9" max="9" width="13.42578125" customWidth="1"/>
    <col min="10" max="10" width="14.5703125" customWidth="1"/>
    <col min="11" max="11" width="13.42578125" customWidth="1"/>
    <col min="12" max="12" width="14.5703125" customWidth="1"/>
    <col min="13" max="13" width="13.42578125" customWidth="1"/>
    <col min="14" max="14" width="14.5703125" customWidth="1"/>
    <col min="15" max="15" width="13.42578125" customWidth="1"/>
    <col min="16" max="16" width="14.5703125" customWidth="1"/>
    <col min="17" max="17" width="12.7109375" bestFit="1" customWidth="1"/>
    <col min="18" max="18" width="18.7109375" customWidth="1"/>
  </cols>
  <sheetData>
    <row r="1" spans="1:18" ht="24.95" customHeight="1" x14ac:dyDescent="0.25">
      <c r="A1" s="92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1:18" ht="24.95" customHeight="1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8" ht="7.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</row>
    <row r="4" spans="1:18" ht="24.95" customHeight="1" x14ac:dyDescent="0.25">
      <c r="A4" s="3" t="s">
        <v>6</v>
      </c>
      <c r="B4" s="63" t="str">
        <f>'PLANILHA ORÇAMENTÁRIA'!B3</f>
        <v>PAVIMENTAÇÃO ASFALTICA NA ESTRADA MUNICIPAL SANGA DAS PEDRAS (MG 05), COM EXTENSÃO TOTAL DE 600 METROS LINEARES (ESTACA 0+0,00 à ESTACA 30+0,00M).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5"/>
    </row>
    <row r="5" spans="1:18" ht="24.95" customHeight="1" x14ac:dyDescent="0.25">
      <c r="A5" s="3" t="s">
        <v>48</v>
      </c>
      <c r="B5" s="101" t="str">
        <f>'PLANILHA ORÇAMENTÁRIA'!B4:H4</f>
        <v>6/2024/PMMG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18" ht="24.95" customHeight="1" x14ac:dyDescent="0.25">
      <c r="A6" s="3" t="s">
        <v>7</v>
      </c>
      <c r="B6" s="104">
        <f>'PLANILHA ORÇAMENTÁRIA'!B5</f>
        <v>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1:18" ht="24.95" customHeight="1" x14ac:dyDescent="0.25">
      <c r="A7" s="3" t="s">
        <v>151</v>
      </c>
      <c r="B7" s="70">
        <f>'BDI - 1'!K18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2"/>
    </row>
    <row r="8" spans="1:18" ht="24.95" customHeight="1" x14ac:dyDescent="0.25">
      <c r="A8" s="3" t="s">
        <v>152</v>
      </c>
      <c r="B8" s="70">
        <f>'BDI - 2'!K18</f>
        <v>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2"/>
    </row>
    <row r="9" spans="1:18" ht="24.95" customHeight="1" x14ac:dyDescent="0.25">
      <c r="A9" s="2" t="s">
        <v>45</v>
      </c>
      <c r="B9" s="57">
        <f>'PLANILHA ORÇAMENTÁRIA'!B8:H8</f>
        <v>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1:18" ht="24.95" customHeight="1" x14ac:dyDescent="0.25">
      <c r="A10" s="3" t="s">
        <v>46</v>
      </c>
      <c r="B10" s="57">
        <f>'PLANILHA ORÇAMENTÁRIA'!B9:H9</f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24.95" customHeight="1" x14ac:dyDescent="0.2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18" ht="24.95" customHeight="1" x14ac:dyDescent="0.25">
      <c r="A12" s="107" t="s">
        <v>3</v>
      </c>
      <c r="B12" s="110" t="s">
        <v>30</v>
      </c>
      <c r="C12" s="111"/>
      <c r="D12" s="112"/>
      <c r="E12" s="81" t="s">
        <v>31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10" t="s">
        <v>32</v>
      </c>
      <c r="R12" s="112"/>
    </row>
    <row r="13" spans="1:18" ht="24.95" customHeight="1" x14ac:dyDescent="0.25">
      <c r="A13" s="108"/>
      <c r="B13" s="113"/>
      <c r="C13" s="114"/>
      <c r="D13" s="115"/>
      <c r="E13" s="79" t="s">
        <v>33</v>
      </c>
      <c r="F13" s="80"/>
      <c r="G13" s="79" t="s">
        <v>34</v>
      </c>
      <c r="H13" s="80"/>
      <c r="I13" s="79" t="s">
        <v>35</v>
      </c>
      <c r="J13" s="80"/>
      <c r="K13" s="79" t="s">
        <v>148</v>
      </c>
      <c r="L13" s="80"/>
      <c r="M13" s="79" t="s">
        <v>149</v>
      </c>
      <c r="N13" s="80"/>
      <c r="O13" s="79" t="s">
        <v>150</v>
      </c>
      <c r="P13" s="80"/>
      <c r="Q13" s="116"/>
      <c r="R13" s="118"/>
    </row>
    <row r="14" spans="1:18" ht="24.95" customHeight="1" x14ac:dyDescent="0.25">
      <c r="A14" s="109"/>
      <c r="B14" s="116"/>
      <c r="C14" s="117"/>
      <c r="D14" s="118"/>
      <c r="E14" s="10" t="s">
        <v>36</v>
      </c>
      <c r="F14" s="10" t="s">
        <v>27</v>
      </c>
      <c r="G14" s="10" t="s">
        <v>36</v>
      </c>
      <c r="H14" s="10" t="s">
        <v>27</v>
      </c>
      <c r="I14" s="10" t="s">
        <v>36</v>
      </c>
      <c r="J14" s="10" t="s">
        <v>27</v>
      </c>
      <c r="K14" s="10" t="s">
        <v>36</v>
      </c>
      <c r="L14" s="10" t="s">
        <v>27</v>
      </c>
      <c r="M14" s="10" t="s">
        <v>36</v>
      </c>
      <c r="N14" s="10" t="s">
        <v>27</v>
      </c>
      <c r="O14" s="10" t="s">
        <v>36</v>
      </c>
      <c r="P14" s="10" t="s">
        <v>27</v>
      </c>
      <c r="Q14" s="5" t="s">
        <v>36</v>
      </c>
      <c r="R14" s="5" t="s">
        <v>27</v>
      </c>
    </row>
    <row r="15" spans="1:18" ht="34.9" customHeight="1" x14ac:dyDescent="0.25">
      <c r="A15" s="4">
        <v>1</v>
      </c>
      <c r="B15" s="122" t="str">
        <f>'PLANILHA ORÇAMENTÁRIA'!B14:H14</f>
        <v>SERVIÇOS PRELIMINARES</v>
      </c>
      <c r="C15" s="123"/>
      <c r="D15" s="124"/>
      <c r="E15" s="6">
        <f t="shared" ref="E15:E21" si="0">(Q15*F15)</f>
        <v>0</v>
      </c>
      <c r="F15" s="8">
        <v>1</v>
      </c>
      <c r="G15" s="6">
        <f t="shared" ref="G15:G21" si="1">(Q15*H15)</f>
        <v>0</v>
      </c>
      <c r="H15" s="7"/>
      <c r="I15" s="6">
        <f>(Q15*J15)</f>
        <v>0</v>
      </c>
      <c r="J15" s="7"/>
      <c r="K15" s="6">
        <f>(Q15*L15)</f>
        <v>0</v>
      </c>
      <c r="L15" s="7"/>
      <c r="M15" s="6">
        <f>(Q15*N15)</f>
        <v>0</v>
      </c>
      <c r="N15" s="7"/>
      <c r="O15" s="6">
        <f t="shared" ref="O15:O21" si="2">(Q15*P15)</f>
        <v>0</v>
      </c>
      <c r="P15" s="7"/>
      <c r="Q15" s="6">
        <f>'PLANILHA ORÇAMENTÁRIA'!G16</f>
        <v>0</v>
      </c>
      <c r="R15" s="6" t="e">
        <f t="shared" ref="R15:R21" si="3">Q15*$R$22/$Q$22</f>
        <v>#DIV/0!</v>
      </c>
    </row>
    <row r="16" spans="1:18" ht="34.9" customHeight="1" x14ac:dyDescent="0.25">
      <c r="A16" s="4">
        <v>2</v>
      </c>
      <c r="B16" s="122" t="str">
        <f>'PLANILHA ORÇAMENTÁRIA'!B18:H18</f>
        <v>TERRAPLENAGEM</v>
      </c>
      <c r="C16" s="123"/>
      <c r="D16" s="124"/>
      <c r="E16" s="6">
        <f t="shared" si="0"/>
        <v>0</v>
      </c>
      <c r="F16" s="8">
        <v>0.4</v>
      </c>
      <c r="G16" s="6">
        <f t="shared" si="1"/>
        <v>0</v>
      </c>
      <c r="H16" s="8">
        <v>0.3</v>
      </c>
      <c r="I16" s="6">
        <f t="shared" ref="I16:I21" si="4">(Q16*J16)</f>
        <v>0</v>
      </c>
      <c r="J16" s="8">
        <v>0.3</v>
      </c>
      <c r="K16" s="6">
        <f t="shared" ref="K16:K21" si="5">(Q16*L16)</f>
        <v>0</v>
      </c>
      <c r="L16" s="7"/>
      <c r="M16" s="6">
        <f t="shared" ref="M16:M21" si="6">(Q16*N16)</f>
        <v>0</v>
      </c>
      <c r="N16" s="7"/>
      <c r="O16" s="6">
        <f t="shared" si="2"/>
        <v>0</v>
      </c>
      <c r="P16" s="7"/>
      <c r="Q16" s="6">
        <f>'PLANILHA ORÇAMENTÁRIA'!G22</f>
        <v>0</v>
      </c>
      <c r="R16" s="6" t="e">
        <f t="shared" si="3"/>
        <v>#DIV/0!</v>
      </c>
    </row>
    <row r="17" spans="1:18" ht="34.9" customHeight="1" x14ac:dyDescent="0.25">
      <c r="A17" s="4">
        <v>3</v>
      </c>
      <c r="B17" s="122" t="str">
        <f>'PLANILHA ORÇAMENTÁRIA'!B24:C24</f>
        <v>PAVIMENTAÇÃO  1a ETAPA</v>
      </c>
      <c r="C17" s="123"/>
      <c r="D17" s="124"/>
      <c r="E17" s="6">
        <f t="shared" si="0"/>
        <v>0</v>
      </c>
      <c r="F17" s="8"/>
      <c r="G17" s="6">
        <f t="shared" si="1"/>
        <v>0</v>
      </c>
      <c r="H17" s="8"/>
      <c r="I17" s="6">
        <f t="shared" si="4"/>
        <v>0</v>
      </c>
      <c r="J17" s="8">
        <v>0.4</v>
      </c>
      <c r="K17" s="6">
        <f t="shared" si="5"/>
        <v>0</v>
      </c>
      <c r="L17" s="8">
        <v>0.3</v>
      </c>
      <c r="M17" s="6">
        <f t="shared" si="6"/>
        <v>0</v>
      </c>
      <c r="N17" s="8">
        <v>0.3</v>
      </c>
      <c r="O17" s="6">
        <f t="shared" si="2"/>
        <v>0</v>
      </c>
      <c r="P17" s="8"/>
      <c r="Q17" s="6">
        <f>'PLANILHA ORÇAMENTÁRIA'!G27</f>
        <v>0</v>
      </c>
      <c r="R17" s="6" t="e">
        <f t="shared" si="3"/>
        <v>#DIV/0!</v>
      </c>
    </row>
    <row r="18" spans="1:18" ht="34.9" customHeight="1" x14ac:dyDescent="0.25">
      <c r="A18" s="4">
        <v>4</v>
      </c>
      <c r="B18" s="122" t="str">
        <f>'PLANILHA ORÇAMENTÁRIA'!B29:C29</f>
        <v>PAVIMENTAÇÃO 2a ETAPA</v>
      </c>
      <c r="C18" s="123"/>
      <c r="D18" s="124"/>
      <c r="E18" s="6">
        <f t="shared" si="0"/>
        <v>0</v>
      </c>
      <c r="F18" s="8"/>
      <c r="G18" s="6">
        <f t="shared" si="1"/>
        <v>0</v>
      </c>
      <c r="H18" s="8"/>
      <c r="I18" s="6">
        <f t="shared" si="4"/>
        <v>0</v>
      </c>
      <c r="J18" s="8"/>
      <c r="K18" s="6">
        <f t="shared" si="5"/>
        <v>0</v>
      </c>
      <c r="L18" s="8"/>
      <c r="M18" s="6">
        <f t="shared" si="6"/>
        <v>0</v>
      </c>
      <c r="N18" s="8">
        <v>0.5</v>
      </c>
      <c r="O18" s="6">
        <f t="shared" si="2"/>
        <v>0</v>
      </c>
      <c r="P18" s="8">
        <v>0.5</v>
      </c>
      <c r="Q18" s="6">
        <f>'PLANILHA ORÇAMENTÁRIA'!G34</f>
        <v>0</v>
      </c>
      <c r="R18" s="6" t="e">
        <f t="shared" si="3"/>
        <v>#DIV/0!</v>
      </c>
    </row>
    <row r="19" spans="1:18" ht="34.9" customHeight="1" x14ac:dyDescent="0.25">
      <c r="A19" s="4">
        <v>5</v>
      </c>
      <c r="B19" s="122" t="str">
        <f>'PLANILHA ORÇAMENTÁRIA'!B36:C36</f>
        <v>LIGANTES BETUMINOSOS</v>
      </c>
      <c r="C19" s="123"/>
      <c r="D19" s="124"/>
      <c r="E19" s="6">
        <f t="shared" si="0"/>
        <v>0</v>
      </c>
      <c r="F19" s="8"/>
      <c r="G19" s="6">
        <f t="shared" si="1"/>
        <v>0</v>
      </c>
      <c r="H19" s="8"/>
      <c r="I19" s="6">
        <f t="shared" si="4"/>
        <v>0</v>
      </c>
      <c r="J19" s="8"/>
      <c r="K19" s="6">
        <f t="shared" si="5"/>
        <v>0</v>
      </c>
      <c r="L19" s="8"/>
      <c r="M19" s="6">
        <f t="shared" si="6"/>
        <v>0</v>
      </c>
      <c r="N19" s="8">
        <v>0.5</v>
      </c>
      <c r="O19" s="6">
        <f t="shared" si="2"/>
        <v>0</v>
      </c>
      <c r="P19" s="8">
        <v>0.5</v>
      </c>
      <c r="Q19" s="6">
        <f>'PLANILHA ORÇAMENTÁRIA'!G46</f>
        <v>0</v>
      </c>
      <c r="R19" s="6" t="e">
        <f t="shared" si="3"/>
        <v>#DIV/0!</v>
      </c>
    </row>
    <row r="20" spans="1:18" ht="34.9" customHeight="1" x14ac:dyDescent="0.25">
      <c r="A20" s="4">
        <v>6</v>
      </c>
      <c r="B20" s="122" t="str">
        <f>'PLANILHA ORÇAMENTÁRIA'!B48:C48</f>
        <v>DRENAGEM</v>
      </c>
      <c r="C20" s="123"/>
      <c r="D20" s="124"/>
      <c r="E20" s="6">
        <f t="shared" si="0"/>
        <v>0</v>
      </c>
      <c r="F20" s="8">
        <v>0.4</v>
      </c>
      <c r="G20" s="6">
        <f t="shared" si="1"/>
        <v>0</v>
      </c>
      <c r="H20" s="8">
        <v>0.3</v>
      </c>
      <c r="I20" s="6">
        <f t="shared" si="4"/>
        <v>0</v>
      </c>
      <c r="J20" s="8">
        <v>0.3</v>
      </c>
      <c r="K20" s="6">
        <f t="shared" si="5"/>
        <v>0</v>
      </c>
      <c r="L20" s="8"/>
      <c r="M20" s="6">
        <f t="shared" si="6"/>
        <v>0</v>
      </c>
      <c r="N20" s="8"/>
      <c r="O20" s="6">
        <f t="shared" si="2"/>
        <v>0</v>
      </c>
      <c r="P20" s="8"/>
      <c r="Q20" s="6">
        <f>'PLANILHA ORÇAMENTÁRIA'!G56</f>
        <v>0</v>
      </c>
      <c r="R20" s="6" t="e">
        <f t="shared" si="3"/>
        <v>#DIV/0!</v>
      </c>
    </row>
    <row r="21" spans="1:18" ht="34.9" customHeight="1" x14ac:dyDescent="0.25">
      <c r="A21" s="4">
        <v>7</v>
      </c>
      <c r="B21" s="122" t="str">
        <f>'PLANILHA ORÇAMENTÁRIA'!B58:C58</f>
        <v>SINALIZAÇÃO</v>
      </c>
      <c r="C21" s="123"/>
      <c r="D21" s="124"/>
      <c r="E21" s="6">
        <f t="shared" si="0"/>
        <v>0</v>
      </c>
      <c r="F21" s="8"/>
      <c r="G21" s="6">
        <f t="shared" si="1"/>
        <v>0</v>
      </c>
      <c r="H21" s="8"/>
      <c r="I21" s="6">
        <f t="shared" si="4"/>
        <v>0</v>
      </c>
      <c r="J21" s="8"/>
      <c r="K21" s="6">
        <f t="shared" si="5"/>
        <v>0</v>
      </c>
      <c r="L21" s="8"/>
      <c r="M21" s="6">
        <f t="shared" si="6"/>
        <v>0</v>
      </c>
      <c r="N21" s="8"/>
      <c r="O21" s="6">
        <f t="shared" si="2"/>
        <v>0</v>
      </c>
      <c r="P21" s="8">
        <v>1</v>
      </c>
      <c r="Q21" s="6">
        <f>'PLANILHA ORÇAMENTÁRIA'!G63</f>
        <v>0</v>
      </c>
      <c r="R21" s="6" t="e">
        <f t="shared" si="3"/>
        <v>#DIV/0!</v>
      </c>
    </row>
    <row r="22" spans="1:18" ht="24.95" customHeight="1" x14ac:dyDescent="0.25">
      <c r="A22" s="86"/>
      <c r="B22" s="89" t="s">
        <v>37</v>
      </c>
      <c r="C22" s="90"/>
      <c r="D22" s="91"/>
      <c r="E22" s="131">
        <f>SUM(E15:E21)</f>
        <v>0</v>
      </c>
      <c r="F22" s="132"/>
      <c r="G22" s="73">
        <f>SUM(G15:G21)</f>
        <v>0</v>
      </c>
      <c r="H22" s="74"/>
      <c r="I22" s="73">
        <f>SUM(I15:I21)</f>
        <v>0</v>
      </c>
      <c r="J22" s="74"/>
      <c r="K22" s="73">
        <f>SUM(K15:K21)</f>
        <v>0</v>
      </c>
      <c r="L22" s="74"/>
      <c r="M22" s="73">
        <f>SUM(M15:M21)</f>
        <v>0</v>
      </c>
      <c r="N22" s="74"/>
      <c r="O22" s="73">
        <f>SUM(O15:O21)</f>
        <v>0</v>
      </c>
      <c r="P22" s="74"/>
      <c r="Q22" s="9">
        <f>SUM(Q15:Q21)</f>
        <v>0</v>
      </c>
      <c r="R22" s="9">
        <v>100</v>
      </c>
    </row>
    <row r="23" spans="1:18" ht="24.95" customHeight="1" x14ac:dyDescent="0.25">
      <c r="A23" s="87"/>
      <c r="B23" s="89" t="s">
        <v>38</v>
      </c>
      <c r="C23" s="90"/>
      <c r="D23" s="91"/>
      <c r="E23" s="131">
        <f>E22</f>
        <v>0</v>
      </c>
      <c r="F23" s="132"/>
      <c r="G23" s="73">
        <f>E23+G22</f>
        <v>0</v>
      </c>
      <c r="H23" s="74"/>
      <c r="I23" s="73">
        <f>G23+I22</f>
        <v>0</v>
      </c>
      <c r="J23" s="74"/>
      <c r="K23" s="73">
        <f>I23+K22</f>
        <v>0</v>
      </c>
      <c r="L23" s="74"/>
      <c r="M23" s="73">
        <f>K23+M22</f>
        <v>0</v>
      </c>
      <c r="N23" s="74"/>
      <c r="O23" s="73">
        <f>M23+O22</f>
        <v>0</v>
      </c>
      <c r="P23" s="74"/>
      <c r="Q23" s="125"/>
      <c r="R23" s="126"/>
    </row>
    <row r="24" spans="1:18" ht="24.95" customHeight="1" x14ac:dyDescent="0.25">
      <c r="A24" s="87"/>
      <c r="B24" s="119" t="s">
        <v>39</v>
      </c>
      <c r="C24" s="120"/>
      <c r="D24" s="121"/>
      <c r="E24" s="75" t="e">
        <f>(E22*100/$Q$22)</f>
        <v>#DIV/0!</v>
      </c>
      <c r="F24" s="76"/>
      <c r="G24" s="75" t="e">
        <f>(G22*100/$Q$22)</f>
        <v>#DIV/0!</v>
      </c>
      <c r="H24" s="76"/>
      <c r="I24" s="75" t="e">
        <f>(I22*100/$Q$22)</f>
        <v>#DIV/0!</v>
      </c>
      <c r="J24" s="76"/>
      <c r="K24" s="75" t="e">
        <f>(K22*100/$Q$22)</f>
        <v>#DIV/0!</v>
      </c>
      <c r="L24" s="76"/>
      <c r="M24" s="75" t="e">
        <f>(M22*100/$Q$22)</f>
        <v>#DIV/0!</v>
      </c>
      <c r="N24" s="76"/>
      <c r="O24" s="75" t="e">
        <f>(O22*100/$Q$22)</f>
        <v>#DIV/0!</v>
      </c>
      <c r="P24" s="76"/>
      <c r="Q24" s="127"/>
      <c r="R24" s="128"/>
    </row>
    <row r="25" spans="1:18" ht="24.95" customHeight="1" x14ac:dyDescent="0.25">
      <c r="A25" s="88"/>
      <c r="B25" s="119" t="s">
        <v>40</v>
      </c>
      <c r="C25" s="120"/>
      <c r="D25" s="121"/>
      <c r="E25" s="75" t="e">
        <f>E23*100/$Q$22</f>
        <v>#DIV/0!</v>
      </c>
      <c r="F25" s="76"/>
      <c r="G25" s="77" t="e">
        <f>SUM(E25+G24)</f>
        <v>#DIV/0!</v>
      </c>
      <c r="H25" s="78"/>
      <c r="I25" s="77" t="e">
        <f>SUM(G25+I24)</f>
        <v>#DIV/0!</v>
      </c>
      <c r="J25" s="78"/>
      <c r="K25" s="77" t="e">
        <f>SUM(I25+K24)</f>
        <v>#DIV/0!</v>
      </c>
      <c r="L25" s="78"/>
      <c r="M25" s="77" t="e">
        <f>SUM(K25+M24)</f>
        <v>#DIV/0!</v>
      </c>
      <c r="N25" s="78"/>
      <c r="O25" s="77" t="e">
        <f>SUM(M25+O24)</f>
        <v>#DIV/0!</v>
      </c>
      <c r="P25" s="78"/>
      <c r="Q25" s="129"/>
      <c r="R25" s="130"/>
    </row>
    <row r="26" spans="1:18" ht="24.95" customHeight="1" x14ac:dyDescent="0.25"/>
  </sheetData>
  <mergeCells count="56">
    <mergeCell ref="I22:J22"/>
    <mergeCell ref="I23:J23"/>
    <mergeCell ref="Q12:R13"/>
    <mergeCell ref="E13:F13"/>
    <mergeCell ref="G13:H13"/>
    <mergeCell ref="I13:J13"/>
    <mergeCell ref="M13:N13"/>
    <mergeCell ref="K13:L13"/>
    <mergeCell ref="B25:D25"/>
    <mergeCell ref="G25:H25"/>
    <mergeCell ref="G22:H22"/>
    <mergeCell ref="Q23:R25"/>
    <mergeCell ref="E24:F24"/>
    <mergeCell ref="G24:H24"/>
    <mergeCell ref="O22:P22"/>
    <mergeCell ref="O23:P23"/>
    <mergeCell ref="O24:P24"/>
    <mergeCell ref="O25:P25"/>
    <mergeCell ref="E22:F22"/>
    <mergeCell ref="E25:F25"/>
    <mergeCell ref="E23:F23"/>
    <mergeCell ref="G23:H23"/>
    <mergeCell ref="I24:J24"/>
    <mergeCell ref="I25:J25"/>
    <mergeCell ref="A12:A14"/>
    <mergeCell ref="B12:D14"/>
    <mergeCell ref="B24:D24"/>
    <mergeCell ref="B20:D20"/>
    <mergeCell ref="B21:D21"/>
    <mergeCell ref="B15:D15"/>
    <mergeCell ref="B16:D16"/>
    <mergeCell ref="B17:D17"/>
    <mergeCell ref="B18:D18"/>
    <mergeCell ref="B19:D19"/>
    <mergeCell ref="B23:D23"/>
    <mergeCell ref="A1:R3"/>
    <mergeCell ref="B4:R4"/>
    <mergeCell ref="B5:R5"/>
    <mergeCell ref="B6:R6"/>
    <mergeCell ref="B7:R7"/>
    <mergeCell ref="B8:R8"/>
    <mergeCell ref="K22:L22"/>
    <mergeCell ref="K23:L23"/>
    <mergeCell ref="K24:L24"/>
    <mergeCell ref="K25:L25"/>
    <mergeCell ref="M22:N22"/>
    <mergeCell ref="M23:N23"/>
    <mergeCell ref="M24:N24"/>
    <mergeCell ref="M25:N25"/>
    <mergeCell ref="O13:P13"/>
    <mergeCell ref="E12:P12"/>
    <mergeCell ref="A11:R11"/>
    <mergeCell ref="B9:R9"/>
    <mergeCell ref="B10:R10"/>
    <mergeCell ref="A22:A25"/>
    <mergeCell ref="B22:D22"/>
  </mergeCells>
  <phoneticPr fontId="11" type="noConversion"/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6138-E247-4C6C-8F54-AE297CCF2664}">
  <dimension ref="A1:K24"/>
  <sheetViews>
    <sheetView topLeftCell="A4" workbookViewId="0">
      <selection activeCell="K10" sqref="K10:K17"/>
    </sheetView>
  </sheetViews>
  <sheetFormatPr defaultRowHeight="15" x14ac:dyDescent="0.25"/>
  <cols>
    <col min="1" max="1" width="16.5703125" customWidth="1"/>
    <col min="2" max="2" width="9.140625" customWidth="1"/>
    <col min="8" max="8" width="2.28515625" customWidth="1"/>
    <col min="9" max="9" width="1.5703125" hidden="1" customWidth="1"/>
    <col min="10" max="10" width="11.85546875" customWidth="1"/>
    <col min="11" max="11" width="15.140625" customWidth="1"/>
  </cols>
  <sheetData>
    <row r="1" spans="1:11" ht="47.25" customHeight="1" x14ac:dyDescent="0.25">
      <c r="A1" s="146" t="s">
        <v>153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ht="42" customHeight="1" x14ac:dyDescent="0.25">
      <c r="A2" s="12" t="s">
        <v>6</v>
      </c>
      <c r="B2" s="57" t="str">
        <f>'PLANILHA ORÇAMENTÁRIA'!B3:H3</f>
        <v>PAVIMENTAÇÃO ASFALTICA NA ESTRADA MUNICIPAL SANGA DAS PEDRAS (MG 05), COM EXTENSÃO TOTAL DE 600 METROS LINEARES (ESTACA 0+0,00 à ESTACA 30+0,00M).</v>
      </c>
      <c r="C2" s="58"/>
      <c r="D2" s="58"/>
      <c r="E2" s="58"/>
      <c r="F2" s="58"/>
      <c r="G2" s="58"/>
      <c r="H2" s="58"/>
      <c r="I2" s="58"/>
      <c r="J2" s="58"/>
      <c r="K2" s="59"/>
    </row>
    <row r="3" spans="1:11" ht="30" customHeight="1" x14ac:dyDescent="0.25">
      <c r="A3" s="12" t="s">
        <v>70</v>
      </c>
      <c r="B3" s="149" t="str">
        <f>'PLANILHA ORÇAMENTÁRIA'!B4:H4</f>
        <v>6/2024/PMMG</v>
      </c>
      <c r="C3" s="150"/>
      <c r="D3" s="150"/>
      <c r="E3" s="150"/>
      <c r="F3" s="150"/>
      <c r="G3" s="150"/>
      <c r="H3" s="150"/>
      <c r="I3" s="150"/>
      <c r="J3" s="150"/>
      <c r="K3" s="151"/>
    </row>
    <row r="4" spans="1:11" ht="30" customHeight="1" x14ac:dyDescent="0.25">
      <c r="A4" s="12" t="s">
        <v>7</v>
      </c>
      <c r="B4" s="152">
        <f>'PLANILHA ORÇAMENTÁRIA'!B5:H5</f>
        <v>0</v>
      </c>
      <c r="C4" s="153"/>
      <c r="D4" s="153"/>
      <c r="E4" s="153"/>
      <c r="F4" s="153"/>
      <c r="G4" s="153"/>
      <c r="H4" s="153"/>
      <c r="I4" s="153"/>
      <c r="J4" s="153"/>
      <c r="K4" s="154"/>
    </row>
    <row r="5" spans="1:11" ht="30" customHeight="1" x14ac:dyDescent="0.25">
      <c r="A5" s="12" t="s">
        <v>8</v>
      </c>
      <c r="B5" s="155">
        <f>K18</f>
        <v>0</v>
      </c>
      <c r="C5" s="150"/>
      <c r="D5" s="150"/>
      <c r="E5" s="150"/>
      <c r="F5" s="150"/>
      <c r="G5" s="150"/>
      <c r="H5" s="150"/>
      <c r="I5" s="150"/>
      <c r="J5" s="150"/>
      <c r="K5" s="151"/>
    </row>
    <row r="6" spans="1:11" ht="30" customHeight="1" x14ac:dyDescent="0.25">
      <c r="A6" s="12" t="s">
        <v>45</v>
      </c>
      <c r="B6" s="138">
        <f>'PLANILHA ORÇAMENTÁRIA'!B8:H8</f>
        <v>0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1:11" ht="30" customHeight="1" x14ac:dyDescent="0.25">
      <c r="A7" s="12" t="s">
        <v>46</v>
      </c>
      <c r="B7" s="138">
        <f>'PLANILHA ORÇAMENTÁRIA'!B9:H9</f>
        <v>0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1:11" ht="24.95" customHeight="1" x14ac:dyDescent="0.2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3"/>
    </row>
    <row r="9" spans="1:11" ht="39.950000000000003" customHeight="1" x14ac:dyDescent="0.25">
      <c r="A9" s="4" t="s">
        <v>71</v>
      </c>
      <c r="B9" s="144" t="s">
        <v>72</v>
      </c>
      <c r="C9" s="144"/>
      <c r="D9" s="144"/>
      <c r="E9" s="144"/>
      <c r="F9" s="144"/>
      <c r="G9" s="144"/>
      <c r="H9" s="144"/>
      <c r="I9" s="145"/>
      <c r="J9" s="13" t="s">
        <v>49</v>
      </c>
      <c r="K9" s="14" t="s">
        <v>50</v>
      </c>
    </row>
    <row r="10" spans="1:11" ht="39.950000000000003" customHeight="1" x14ac:dyDescent="0.25">
      <c r="A10" s="11">
        <v>1</v>
      </c>
      <c r="B10" s="133" t="s">
        <v>63</v>
      </c>
      <c r="C10" s="134"/>
      <c r="D10" s="134"/>
      <c r="E10" s="134"/>
      <c r="F10" s="134"/>
      <c r="G10" s="134"/>
      <c r="H10" s="134"/>
      <c r="I10" s="134"/>
      <c r="J10" s="15" t="s">
        <v>55</v>
      </c>
      <c r="K10" s="16"/>
    </row>
    <row r="11" spans="1:11" ht="39.950000000000003" customHeight="1" x14ac:dyDescent="0.25">
      <c r="A11" s="11">
        <v>2</v>
      </c>
      <c r="B11" s="133" t="s">
        <v>62</v>
      </c>
      <c r="C11" s="134"/>
      <c r="D11" s="134"/>
      <c r="E11" s="134"/>
      <c r="F11" s="134"/>
      <c r="G11" s="134"/>
      <c r="H11" s="134"/>
      <c r="I11" s="134"/>
      <c r="J11" s="15" t="s">
        <v>73</v>
      </c>
      <c r="K11" s="16"/>
    </row>
    <row r="12" spans="1:11" ht="39.950000000000003" customHeight="1" x14ac:dyDescent="0.25">
      <c r="A12" s="11">
        <v>3</v>
      </c>
      <c r="B12" s="133" t="s">
        <v>56</v>
      </c>
      <c r="C12" s="134"/>
      <c r="D12" s="134"/>
      <c r="E12" s="134"/>
      <c r="F12" s="134"/>
      <c r="G12" s="134"/>
      <c r="H12" s="134"/>
      <c r="I12" s="134"/>
      <c r="J12" s="15" t="s">
        <v>59</v>
      </c>
      <c r="K12" s="16"/>
    </row>
    <row r="13" spans="1:11" ht="39.950000000000003" customHeight="1" x14ac:dyDescent="0.25">
      <c r="A13" s="11">
        <v>4</v>
      </c>
      <c r="B13" s="133" t="s">
        <v>57</v>
      </c>
      <c r="C13" s="134"/>
      <c r="D13" s="134"/>
      <c r="E13" s="134"/>
      <c r="F13" s="134"/>
      <c r="G13" s="134"/>
      <c r="H13" s="134"/>
      <c r="I13" s="134"/>
      <c r="J13" s="15" t="s">
        <v>60</v>
      </c>
      <c r="K13" s="16"/>
    </row>
    <row r="14" spans="1:11" ht="39.950000000000003" customHeight="1" x14ac:dyDescent="0.25">
      <c r="A14" s="11">
        <v>5</v>
      </c>
      <c r="B14" s="133" t="s">
        <v>58</v>
      </c>
      <c r="C14" s="134"/>
      <c r="D14" s="134"/>
      <c r="E14" s="134"/>
      <c r="F14" s="134"/>
      <c r="G14" s="134"/>
      <c r="H14" s="134"/>
      <c r="I14" s="134"/>
      <c r="J14" s="15" t="s">
        <v>61</v>
      </c>
      <c r="K14" s="16"/>
    </row>
    <row r="15" spans="1:11" ht="39.950000000000003" customHeight="1" x14ac:dyDescent="0.25">
      <c r="A15" s="11">
        <v>6</v>
      </c>
      <c r="B15" s="133" t="s">
        <v>74</v>
      </c>
      <c r="C15" s="134"/>
      <c r="D15" s="134"/>
      <c r="E15" s="134"/>
      <c r="F15" s="134"/>
      <c r="G15" s="134"/>
      <c r="H15" s="134"/>
      <c r="I15" s="134"/>
      <c r="J15" s="15" t="s">
        <v>51</v>
      </c>
      <c r="K15" s="16"/>
    </row>
    <row r="16" spans="1:11" ht="39.950000000000003" customHeight="1" x14ac:dyDescent="0.25">
      <c r="A16" s="11">
        <v>7</v>
      </c>
      <c r="B16" s="133" t="s">
        <v>75</v>
      </c>
      <c r="C16" s="134"/>
      <c r="D16" s="134"/>
      <c r="E16" s="134"/>
      <c r="F16" s="134"/>
      <c r="G16" s="134"/>
      <c r="H16" s="134"/>
      <c r="I16" s="134"/>
      <c r="J16" s="15" t="s">
        <v>52</v>
      </c>
      <c r="K16" s="17"/>
    </row>
    <row r="17" spans="1:11" ht="39.950000000000003" customHeight="1" x14ac:dyDescent="0.25">
      <c r="A17" s="11">
        <v>8</v>
      </c>
      <c r="B17" s="133" t="s">
        <v>76</v>
      </c>
      <c r="C17" s="134"/>
      <c r="D17" s="134"/>
      <c r="E17" s="134"/>
      <c r="F17" s="134"/>
      <c r="G17" s="134"/>
      <c r="H17" s="134"/>
      <c r="I17" s="134"/>
      <c r="J17" s="15" t="s">
        <v>77</v>
      </c>
      <c r="K17" s="17"/>
    </row>
    <row r="18" spans="1:11" ht="39.950000000000003" customHeight="1" x14ac:dyDescent="0.25">
      <c r="A18" s="11">
        <v>9</v>
      </c>
      <c r="B18" s="136" t="s">
        <v>53</v>
      </c>
      <c r="C18" s="137"/>
      <c r="D18" s="137"/>
      <c r="E18" s="137"/>
      <c r="F18" s="137"/>
      <c r="G18" s="137"/>
      <c r="H18" s="137"/>
      <c r="I18" s="137"/>
      <c r="J18" s="18" t="s">
        <v>54</v>
      </c>
      <c r="K18" s="19">
        <f>((1+K10+K11+K12) * (1+K13) * (1+K14)) / (1-K15-K16-K17) -1</f>
        <v>0</v>
      </c>
    </row>
    <row r="19" spans="1:11" ht="24.95" customHeight="1" x14ac:dyDescent="0.25">
      <c r="A19" s="110" t="s">
        <v>78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2"/>
    </row>
    <row r="20" spans="1:11" x14ac:dyDescent="0.2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 x14ac:dyDescent="0.2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 x14ac:dyDescent="0.2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11" x14ac:dyDescent="0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1:11" x14ac:dyDescent="0.2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</sheetData>
  <mergeCells count="20">
    <mergeCell ref="A1:K1"/>
    <mergeCell ref="B2:K2"/>
    <mergeCell ref="B3:K3"/>
    <mergeCell ref="B4:K4"/>
    <mergeCell ref="B5:K5"/>
    <mergeCell ref="B6:K6"/>
    <mergeCell ref="B7:K7"/>
    <mergeCell ref="A8:K8"/>
    <mergeCell ref="B9:I9"/>
    <mergeCell ref="B10:I10"/>
    <mergeCell ref="B11:I11"/>
    <mergeCell ref="B12:I12"/>
    <mergeCell ref="B13:I13"/>
    <mergeCell ref="A19:K19"/>
    <mergeCell ref="A20:K24"/>
    <mergeCell ref="B14:I14"/>
    <mergeCell ref="B15:I15"/>
    <mergeCell ref="B16:I16"/>
    <mergeCell ref="B17:I17"/>
    <mergeCell ref="B18:I18"/>
  </mergeCells>
  <conditionalFormatting sqref="K18">
    <cfRule type="expression" dxfId="1" priority="1" stopIfTrue="1">
      <formula>DESONERACAO="não"</formula>
    </cfRule>
  </conditionalFormatting>
  <dataValidations count="3">
    <dataValidation type="decimal" allowBlank="1" showErrorMessage="1" errorTitle="Erro de valores" error="Digite um valor entre 0% e 100%" sqref="K10:K15" xr:uid="{23B839BE-5642-4B40-94D9-ACE6F0147403}">
      <formula1>0</formula1>
      <formula2>1</formula2>
    </dataValidation>
    <dataValidation type="decimal" allowBlank="1" showErrorMessage="1" errorTitle="Erro de valores" error="Digite um valor maior do que 0." sqref="K16" xr:uid="{D2B4D82D-F159-484E-8512-FFDFA917F071}">
      <formula1>0</formula1>
      <formula2>1</formula2>
    </dataValidation>
    <dataValidation operator="greaterThanOrEqual" allowBlank="1" showErrorMessage="1" errorTitle="Erro de valores" error="Digite um valor igual a 0% ou 2%." sqref="K17" xr:uid="{AB194E74-12F4-469E-8D09-F797DCF16A4F}">
      <formula1>0</formula1>
      <formula2>0</formula2>
    </dataValidation>
  </dataValidation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25851-572B-4CBF-99AA-2CCCBBC4BAEA}">
  <dimension ref="A1:K24"/>
  <sheetViews>
    <sheetView topLeftCell="A5" workbookViewId="0">
      <selection activeCell="K10" sqref="K10:K17"/>
    </sheetView>
  </sheetViews>
  <sheetFormatPr defaultRowHeight="15" x14ac:dyDescent="0.25"/>
  <cols>
    <col min="1" max="1" width="16.5703125" customWidth="1"/>
    <col min="2" max="2" width="9.140625" customWidth="1"/>
    <col min="8" max="8" width="2.28515625" customWidth="1"/>
    <col min="9" max="9" width="1.5703125" hidden="1" customWidth="1"/>
    <col min="10" max="10" width="11.85546875" customWidth="1"/>
    <col min="11" max="11" width="15.140625" customWidth="1"/>
  </cols>
  <sheetData>
    <row r="1" spans="1:11" ht="47.25" customHeight="1" x14ac:dyDescent="0.25">
      <c r="A1" s="146" t="s">
        <v>154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ht="42" customHeight="1" x14ac:dyDescent="0.25">
      <c r="A2" s="12" t="s">
        <v>6</v>
      </c>
      <c r="B2" s="57" t="str">
        <f>'PLANILHA ORÇAMENTÁRIA'!B3:H3</f>
        <v>PAVIMENTAÇÃO ASFALTICA NA ESTRADA MUNICIPAL SANGA DAS PEDRAS (MG 05), COM EXTENSÃO TOTAL DE 600 METROS LINEARES (ESTACA 0+0,00 à ESTACA 30+0,00M).</v>
      </c>
      <c r="C2" s="58"/>
      <c r="D2" s="58"/>
      <c r="E2" s="58"/>
      <c r="F2" s="58"/>
      <c r="G2" s="58"/>
      <c r="H2" s="58"/>
      <c r="I2" s="58"/>
      <c r="J2" s="58"/>
      <c r="K2" s="59"/>
    </row>
    <row r="3" spans="1:11" ht="30" customHeight="1" x14ac:dyDescent="0.25">
      <c r="A3" s="12" t="s">
        <v>70</v>
      </c>
      <c r="B3" s="149" t="str">
        <f>'PLANILHA ORÇAMENTÁRIA'!B4:H4</f>
        <v>6/2024/PMMG</v>
      </c>
      <c r="C3" s="150"/>
      <c r="D3" s="150"/>
      <c r="E3" s="150"/>
      <c r="F3" s="150"/>
      <c r="G3" s="150"/>
      <c r="H3" s="150"/>
      <c r="I3" s="150"/>
      <c r="J3" s="150"/>
      <c r="K3" s="151"/>
    </row>
    <row r="4" spans="1:11" ht="30" customHeight="1" x14ac:dyDescent="0.25">
      <c r="A4" s="12" t="s">
        <v>7</v>
      </c>
      <c r="B4" s="152">
        <f>'PLANILHA ORÇAMENTÁRIA'!B5:H5</f>
        <v>0</v>
      </c>
      <c r="C4" s="153"/>
      <c r="D4" s="153"/>
      <c r="E4" s="153"/>
      <c r="F4" s="153"/>
      <c r="G4" s="153"/>
      <c r="H4" s="153"/>
      <c r="I4" s="153"/>
      <c r="J4" s="153"/>
      <c r="K4" s="154"/>
    </row>
    <row r="5" spans="1:11" ht="30" customHeight="1" x14ac:dyDescent="0.25">
      <c r="A5" s="12" t="s">
        <v>8</v>
      </c>
      <c r="B5" s="155">
        <f>K18</f>
        <v>0</v>
      </c>
      <c r="C5" s="150"/>
      <c r="D5" s="150"/>
      <c r="E5" s="150"/>
      <c r="F5" s="150"/>
      <c r="G5" s="150"/>
      <c r="H5" s="150"/>
      <c r="I5" s="150"/>
      <c r="J5" s="150"/>
      <c r="K5" s="151"/>
    </row>
    <row r="6" spans="1:11" ht="30" customHeight="1" x14ac:dyDescent="0.25">
      <c r="A6" s="12" t="s">
        <v>45</v>
      </c>
      <c r="B6" s="138">
        <f>'PLANILHA ORÇAMENTÁRIA'!B8:H8</f>
        <v>0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1:11" ht="30" customHeight="1" x14ac:dyDescent="0.25">
      <c r="A7" s="12" t="s">
        <v>46</v>
      </c>
      <c r="B7" s="138">
        <f>'PLANILHA ORÇAMENTÁRIA'!B9:H9</f>
        <v>0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1:11" ht="24.95" customHeight="1" x14ac:dyDescent="0.2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3"/>
    </row>
    <row r="9" spans="1:11" ht="39.950000000000003" customHeight="1" x14ac:dyDescent="0.25">
      <c r="A9" s="4" t="s">
        <v>71</v>
      </c>
      <c r="B9" s="144" t="s">
        <v>72</v>
      </c>
      <c r="C9" s="144"/>
      <c r="D9" s="144"/>
      <c r="E9" s="144"/>
      <c r="F9" s="144"/>
      <c r="G9" s="144"/>
      <c r="H9" s="144"/>
      <c r="I9" s="145"/>
      <c r="J9" s="13" t="s">
        <v>49</v>
      </c>
      <c r="K9" s="14" t="s">
        <v>50</v>
      </c>
    </row>
    <row r="10" spans="1:11" ht="39.950000000000003" customHeight="1" x14ac:dyDescent="0.25">
      <c r="A10" s="11">
        <v>1</v>
      </c>
      <c r="B10" s="133" t="s">
        <v>63</v>
      </c>
      <c r="C10" s="134"/>
      <c r="D10" s="134"/>
      <c r="E10" s="134"/>
      <c r="F10" s="134"/>
      <c r="G10" s="134"/>
      <c r="H10" s="134"/>
      <c r="I10" s="134"/>
      <c r="J10" s="15" t="s">
        <v>55</v>
      </c>
      <c r="K10" s="16"/>
    </row>
    <row r="11" spans="1:11" ht="39.950000000000003" customHeight="1" x14ac:dyDescent="0.25">
      <c r="A11" s="11">
        <v>2</v>
      </c>
      <c r="B11" s="133" t="s">
        <v>62</v>
      </c>
      <c r="C11" s="134"/>
      <c r="D11" s="134"/>
      <c r="E11" s="134"/>
      <c r="F11" s="134"/>
      <c r="G11" s="134"/>
      <c r="H11" s="134"/>
      <c r="I11" s="134"/>
      <c r="J11" s="15" t="s">
        <v>73</v>
      </c>
      <c r="K11" s="16"/>
    </row>
    <row r="12" spans="1:11" ht="39.950000000000003" customHeight="1" x14ac:dyDescent="0.25">
      <c r="A12" s="11">
        <v>3</v>
      </c>
      <c r="B12" s="133" t="s">
        <v>56</v>
      </c>
      <c r="C12" s="134"/>
      <c r="D12" s="134"/>
      <c r="E12" s="134"/>
      <c r="F12" s="134"/>
      <c r="G12" s="134"/>
      <c r="H12" s="134"/>
      <c r="I12" s="134"/>
      <c r="J12" s="15" t="s">
        <v>59</v>
      </c>
      <c r="K12" s="16"/>
    </row>
    <row r="13" spans="1:11" ht="39.950000000000003" customHeight="1" x14ac:dyDescent="0.25">
      <c r="A13" s="11">
        <v>4</v>
      </c>
      <c r="B13" s="133" t="s">
        <v>57</v>
      </c>
      <c r="C13" s="134"/>
      <c r="D13" s="134"/>
      <c r="E13" s="134"/>
      <c r="F13" s="134"/>
      <c r="G13" s="134"/>
      <c r="H13" s="134"/>
      <c r="I13" s="134"/>
      <c r="J13" s="15" t="s">
        <v>60</v>
      </c>
      <c r="K13" s="16"/>
    </row>
    <row r="14" spans="1:11" ht="39.950000000000003" customHeight="1" x14ac:dyDescent="0.25">
      <c r="A14" s="11">
        <v>5</v>
      </c>
      <c r="B14" s="133" t="s">
        <v>58</v>
      </c>
      <c r="C14" s="134"/>
      <c r="D14" s="134"/>
      <c r="E14" s="134"/>
      <c r="F14" s="134"/>
      <c r="G14" s="134"/>
      <c r="H14" s="134"/>
      <c r="I14" s="134"/>
      <c r="J14" s="15" t="s">
        <v>61</v>
      </c>
      <c r="K14" s="16"/>
    </row>
    <row r="15" spans="1:11" ht="39.950000000000003" customHeight="1" x14ac:dyDescent="0.25">
      <c r="A15" s="11">
        <v>6</v>
      </c>
      <c r="B15" s="133" t="s">
        <v>74</v>
      </c>
      <c r="C15" s="134"/>
      <c r="D15" s="134"/>
      <c r="E15" s="134"/>
      <c r="F15" s="134"/>
      <c r="G15" s="134"/>
      <c r="H15" s="134"/>
      <c r="I15" s="134"/>
      <c r="J15" s="15" t="s">
        <v>51</v>
      </c>
      <c r="K15" s="16"/>
    </row>
    <row r="16" spans="1:11" ht="39.950000000000003" customHeight="1" x14ac:dyDescent="0.25">
      <c r="A16" s="11">
        <v>7</v>
      </c>
      <c r="B16" s="133" t="s">
        <v>75</v>
      </c>
      <c r="C16" s="134"/>
      <c r="D16" s="134"/>
      <c r="E16" s="134"/>
      <c r="F16" s="134"/>
      <c r="G16" s="134"/>
      <c r="H16" s="134"/>
      <c r="I16" s="134"/>
      <c r="J16" s="15" t="s">
        <v>52</v>
      </c>
      <c r="K16" s="17"/>
    </row>
    <row r="17" spans="1:11" ht="39.950000000000003" customHeight="1" x14ac:dyDescent="0.25">
      <c r="A17" s="11">
        <v>8</v>
      </c>
      <c r="B17" s="133" t="s">
        <v>76</v>
      </c>
      <c r="C17" s="134"/>
      <c r="D17" s="134"/>
      <c r="E17" s="134"/>
      <c r="F17" s="134"/>
      <c r="G17" s="134"/>
      <c r="H17" s="134"/>
      <c r="I17" s="134"/>
      <c r="J17" s="15" t="s">
        <v>77</v>
      </c>
      <c r="K17" s="17"/>
    </row>
    <row r="18" spans="1:11" ht="39.950000000000003" customHeight="1" x14ac:dyDescent="0.25">
      <c r="A18" s="11">
        <v>9</v>
      </c>
      <c r="B18" s="136" t="s">
        <v>53</v>
      </c>
      <c r="C18" s="137"/>
      <c r="D18" s="137"/>
      <c r="E18" s="137"/>
      <c r="F18" s="137"/>
      <c r="G18" s="137"/>
      <c r="H18" s="137"/>
      <c r="I18" s="137"/>
      <c r="J18" s="18" t="s">
        <v>54</v>
      </c>
      <c r="K18" s="19">
        <f>((1+K10+K11+K12) * (1+K13) * (1+K14)) / (1-K15-K16-K17) -1</f>
        <v>0</v>
      </c>
    </row>
    <row r="19" spans="1:11" ht="24.95" customHeight="1" x14ac:dyDescent="0.25">
      <c r="A19" s="110" t="s">
        <v>78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2"/>
    </row>
    <row r="20" spans="1:11" x14ac:dyDescent="0.2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 x14ac:dyDescent="0.2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 x14ac:dyDescent="0.2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11" x14ac:dyDescent="0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1:11" x14ac:dyDescent="0.2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</sheetData>
  <mergeCells count="20">
    <mergeCell ref="A19:K19"/>
    <mergeCell ref="A20:K24"/>
    <mergeCell ref="B13:I13"/>
    <mergeCell ref="B14:I14"/>
    <mergeCell ref="B15:I15"/>
    <mergeCell ref="B16:I16"/>
    <mergeCell ref="B17:I17"/>
    <mergeCell ref="B18:I18"/>
    <mergeCell ref="B12:I12"/>
    <mergeCell ref="A1:K1"/>
    <mergeCell ref="B2:K2"/>
    <mergeCell ref="B3:K3"/>
    <mergeCell ref="B4:K4"/>
    <mergeCell ref="B5:K5"/>
    <mergeCell ref="B6:K6"/>
    <mergeCell ref="B7:K7"/>
    <mergeCell ref="A8:K8"/>
    <mergeCell ref="B9:I9"/>
    <mergeCell ref="B10:I10"/>
    <mergeCell ref="B11:I11"/>
  </mergeCells>
  <conditionalFormatting sqref="K18">
    <cfRule type="expression" dxfId="0" priority="1" stopIfTrue="1">
      <formula>DESONERACAO="não"</formula>
    </cfRule>
  </conditionalFormatting>
  <dataValidations count="3">
    <dataValidation operator="greaterThanOrEqual" allowBlank="1" showErrorMessage="1" errorTitle="Erro de valores" error="Digite um valor igual a 0% ou 2%." sqref="K17" xr:uid="{0E8BC616-8713-40F5-B682-FA15ABE95D8B}">
      <formula1>0</formula1>
      <formula2>0</formula2>
    </dataValidation>
    <dataValidation type="decimal" allowBlank="1" showErrorMessage="1" errorTitle="Erro de valores" error="Digite um valor maior do que 0." sqref="K16" xr:uid="{9BE61CD9-2B1E-4C70-A66D-C5CF4C5F705B}">
      <formula1>0</formula1>
      <formula2>1</formula2>
    </dataValidation>
    <dataValidation type="decimal" allowBlank="1" showErrorMessage="1" errorTitle="Erro de valores" error="Digite um valor entre 0% e 100%" sqref="K10:K15" xr:uid="{F34560CF-12CB-47DF-8DDB-C12B71A789C1}">
      <formula1>0</formula1>
      <formula2>1</formula2>
    </dataValidation>
  </dataValidation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ORÇAMENTÁRIA</vt:lpstr>
      <vt:lpstr>CRONOGRAMA FISCO-FINANCEIRO</vt:lpstr>
      <vt:lpstr>BDI - 1</vt:lpstr>
      <vt:lpstr>BDI - 2</vt:lpstr>
      <vt:lpstr>'CRONOGRAMA FISCO-FINANCEIRO'!Area_de_impressao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2024-06-04T11:41:42Z</dcterms:modified>
</cp:coreProperties>
</file>