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Editais\Editais 2023\1 - PMMG\Processo nº 35-2023 - Construção Ponte Três Barras - Defesa Civil\Planilhas\"/>
    </mc:Choice>
  </mc:AlternateContent>
  <xr:revisionPtr revIDLastSave="0" documentId="13_ncr:1_{31CB7CB7-8ADC-439C-8AEA-92F57B0DAB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" sheetId="9" r:id="rId1"/>
    <sheet name="Cronograma" sheetId="8" r:id="rId2"/>
    <sheet name="Orçamento" sheetId="1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ROUND([1]Orcamento!ValorUnitSemBDI*[1]Orcamento!BDI,2)</definedName>
    <definedName name="A_2">NA()</definedName>
    <definedName name="ADsadasd">IF(ISBLANK([1]Orcamento!ValorItem),0,"Macroitem")</definedName>
    <definedName name="as">IF(ISBLANK([1]Orcamento!ValorItem),0,"Macroitem")</definedName>
    <definedName name="ASDASD">'[2]Planilha Orçamentária'!#REF!</definedName>
    <definedName name="composição">[3]BDI!$Q$23:$V$27</definedName>
    <definedName name="eng">#REF!</definedName>
    <definedName name="FFD">#REF!</definedName>
    <definedName name="G">#REF!</definedName>
    <definedName name="IN">#REF!</definedName>
    <definedName name="ind">#REF!</definedName>
    <definedName name="IND.">'[2]Planilha Orçamentária'!$K$98</definedName>
    <definedName name="indeeeee">#REF!</definedName>
    <definedName name="INDIC">#REF!</definedName>
    <definedName name="INDICE">#REF!</definedName>
    <definedName name="indice000">#REF!</definedName>
    <definedName name="INDICE01">#REF!</definedName>
    <definedName name="indicemo">'[4]Reforma Geral'!$J$51</definedName>
    <definedName name="jhgf">#REF!</definedName>
    <definedName name="matriz">#REF!</definedName>
    <definedName name="matriz1">[3]BDI!$Q$23:$V$27</definedName>
    <definedName name="matriz2">#REF!</definedName>
    <definedName name="mo">#REF!</definedName>
    <definedName name="ORÇAMENTO.BancoRef" hidden="1">Orçamento!#REF!</definedName>
    <definedName name="ORÇAMENTO.CustoUnitario" localSheetId="0" hidden="1">ROUND(Planilha!$P1,15-13*Planilha!$AA$11)</definedName>
    <definedName name="ORÇAMENTO.CustoUnitario" hidden="1">ROUND(#REF!,15-13*#REF!)</definedName>
    <definedName name="ORÇAMENTO.PrecoUnitarioLicitado" localSheetId="0" hidden="1">Planilha!$AG1</definedName>
    <definedName name="ORÇAMENTO.PrecoUnitarioLicitado" hidden="1">#REF!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Registro">IF(INDIRECT(ADDRESS(ROW()-1,COLUMN()))=[5]Dados_Iniciais!$G$50,[5]Dados_Iniciais!$G$52,IF(INDIRECT(ADDRESS(ROW()-1,COLUMN()))=[5]Dados_Iniciais!$G$63,[5]Dados_Iniciais!$G$65,IF(INDIRECT(ADDRESS(ROW()-1,COLUMN()))=[5]Dados_Iniciais!$G$74,[5]Dados_Iniciais!$G$76,"")))</definedName>
    <definedName name="TESTE">#REF!*#REF!</definedName>
    <definedName name="Texto1_1">[6]A2!#REF!</definedName>
    <definedName name="Texto10_1">[6]A2!#REF!</definedName>
    <definedName name="Texto12_1">[6]A2!#REF!</definedName>
    <definedName name="Texto13_1">[6]A2!#REF!</definedName>
    <definedName name="Texto14_1">[6]A2!#REF!</definedName>
    <definedName name="Texto15_1">[6]A2!#REF!</definedName>
    <definedName name="Texto16_1">[6]A2!#REF!</definedName>
    <definedName name="Texto2_1">[6]A2!#REF!</definedName>
    <definedName name="Texto42_1">[6]A2!#REF!</definedName>
    <definedName name="Texto43_1">[6]A2!#REF!</definedName>
    <definedName name="Texto5_1">[6]A2!#REF!</definedName>
    <definedName name="Texto7_1">[6]A2!#REF!</definedName>
    <definedName name="Texto8_1">[6]A2!#REF!</definedName>
    <definedName name="Texto9_1">[6]A2!#REF!</definedName>
    <definedName name="TIPOORCAMENTO" hidden="1">IF(VALUE([7]MENU!$O$3)=2,"Licitado","Proposto")</definedName>
    <definedName name="ValorRepasse">INDEX([5]QCI!$F:$F,ROW())</definedName>
    <definedName name="vfgnxfg">#REF!</definedName>
    <definedName name="xhjxgnjxfgh">#REF!</definedName>
    <definedName name="zfghztghf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8" l="1"/>
  <c r="B6" i="8"/>
  <c r="B5" i="8"/>
  <c r="B3" i="8"/>
  <c r="B2" i="8"/>
  <c r="B18" i="8"/>
  <c r="B17" i="8"/>
  <c r="B16" i="8"/>
  <c r="B15" i="8"/>
  <c r="B14" i="8"/>
  <c r="B13" i="8"/>
  <c r="B12" i="8"/>
  <c r="G28" i="9"/>
  <c r="G74" i="9" l="1"/>
  <c r="G73" i="9"/>
  <c r="G72" i="9"/>
  <c r="G71" i="9"/>
  <c r="G70" i="9"/>
  <c r="G69" i="9"/>
  <c r="G63" i="9"/>
  <c r="G64" i="9"/>
  <c r="G65" i="9"/>
  <c r="G66" i="9"/>
  <c r="G67" i="9"/>
  <c r="G62" i="9"/>
  <c r="G53" i="9"/>
  <c r="G54" i="9"/>
  <c r="G55" i="9"/>
  <c r="G56" i="9"/>
  <c r="G57" i="9"/>
  <c r="G52" i="9"/>
  <c r="G47" i="9"/>
  <c r="G48" i="9"/>
  <c r="G49" i="9"/>
  <c r="G50" i="9"/>
  <c r="G46" i="9"/>
  <c r="G33" i="9"/>
  <c r="G34" i="9"/>
  <c r="G35" i="9"/>
  <c r="G36" i="9"/>
  <c r="G37" i="9"/>
  <c r="G38" i="9"/>
  <c r="G39" i="9"/>
  <c r="G40" i="9"/>
  <c r="G41" i="9"/>
  <c r="G32" i="9"/>
  <c r="G19" i="9"/>
  <c r="G20" i="9"/>
  <c r="G25" i="9"/>
  <c r="G26" i="9"/>
  <c r="G27" i="9"/>
  <c r="G18" i="9"/>
  <c r="G14" i="9"/>
  <c r="G13" i="9"/>
  <c r="G99" i="9"/>
  <c r="G100" i="9"/>
  <c r="G101" i="9"/>
  <c r="G102" i="9"/>
  <c r="G103" i="9"/>
  <c r="G104" i="9"/>
  <c r="G98" i="9"/>
  <c r="G89" i="9"/>
  <c r="G90" i="9"/>
  <c r="G91" i="9"/>
  <c r="G92" i="9"/>
  <c r="G93" i="9"/>
  <c r="G94" i="9"/>
  <c r="G95" i="9"/>
  <c r="G96" i="9"/>
  <c r="G88" i="9"/>
  <c r="G79" i="9"/>
  <c r="G80" i="9"/>
  <c r="G81" i="9"/>
  <c r="G82" i="9"/>
  <c r="G83" i="9"/>
  <c r="G78" i="9"/>
  <c r="E24" i="9"/>
  <c r="G24" i="9" s="1"/>
  <c r="E23" i="9"/>
  <c r="G23" i="9" s="1"/>
  <c r="E21" i="9"/>
  <c r="E22" i="9" s="1"/>
  <c r="G22" i="9" s="1"/>
  <c r="G58" i="9" l="1"/>
  <c r="S15" i="8" s="1"/>
  <c r="G21" i="9"/>
  <c r="G105" i="9"/>
  <c r="S18" i="8" s="1"/>
  <c r="G75" i="9"/>
  <c r="S16" i="8" s="1"/>
  <c r="G15" i="9"/>
  <c r="S12" i="8" s="1"/>
  <c r="G42" i="9"/>
  <c r="S14" i="8" s="1"/>
  <c r="G84" i="9"/>
  <c r="S17" i="8" s="1"/>
  <c r="G29" i="9" l="1"/>
  <c r="G107" i="9" l="1"/>
  <c r="H15" i="9" s="1"/>
  <c r="S13" i="8"/>
  <c r="H84" i="9" l="1"/>
  <c r="H67" i="9"/>
  <c r="H65" i="9"/>
  <c r="H19" i="9"/>
  <c r="H80" i="9"/>
  <c r="H36" i="9"/>
  <c r="H75" i="9"/>
  <c r="H49" i="9"/>
  <c r="H40" i="9"/>
  <c r="H96" i="9"/>
  <c r="H56" i="9"/>
  <c r="H47" i="9"/>
  <c r="H52" i="9"/>
  <c r="H101" i="9"/>
  <c r="H54" i="9"/>
  <c r="H102" i="9"/>
  <c r="H39" i="9"/>
  <c r="H35" i="9"/>
  <c r="H92" i="9"/>
  <c r="H83" i="9"/>
  <c r="H78" i="9"/>
  <c r="H33" i="9"/>
  <c r="H82" i="9"/>
  <c r="H26" i="9"/>
  <c r="H91" i="9"/>
  <c r="H64" i="9"/>
  <c r="H66" i="9"/>
  <c r="H38" i="9"/>
  <c r="H22" i="9"/>
  <c r="H62" i="9"/>
  <c r="H46" i="9"/>
  <c r="H99" i="9"/>
  <c r="H93" i="9"/>
  <c r="H14" i="9"/>
  <c r="H88" i="9"/>
  <c r="H73" i="9"/>
  <c r="H94" i="9"/>
  <c r="H72" i="9"/>
  <c r="H79" i="9"/>
  <c r="H32" i="9"/>
  <c r="H25" i="9"/>
  <c r="H69" i="9"/>
  <c r="H18" i="9"/>
  <c r="H48" i="9"/>
  <c r="H98" i="9"/>
  <c r="H37" i="9"/>
  <c r="H90" i="9"/>
  <c r="H100" i="9"/>
  <c r="H13" i="9"/>
  <c r="H89" i="9"/>
  <c r="H63" i="9"/>
  <c r="H103" i="9"/>
  <c r="H81" i="9"/>
  <c r="H50" i="9"/>
  <c r="H53" i="9"/>
  <c r="H27" i="9"/>
  <c r="H55" i="9"/>
  <c r="H104" i="9"/>
  <c r="H70" i="9"/>
  <c r="H41" i="9"/>
  <c r="H74" i="9"/>
  <c r="H20" i="9"/>
  <c r="H95" i="9"/>
  <c r="H71" i="9"/>
  <c r="H24" i="9"/>
  <c r="H57" i="9"/>
  <c r="H34" i="9"/>
  <c r="H42" i="9"/>
  <c r="H28" i="9"/>
  <c r="H105" i="9"/>
  <c r="H21" i="9"/>
  <c r="B5" i="9"/>
  <c r="B4" i="8" s="1"/>
  <c r="H29" i="9"/>
  <c r="H23" i="9"/>
  <c r="H107" i="9"/>
  <c r="H58" i="9"/>
  <c r="I16" i="8"/>
  <c r="G16" i="8"/>
  <c r="Q16" i="8"/>
  <c r="O16" i="8"/>
  <c r="K16" i="8"/>
  <c r="E16" i="8"/>
  <c r="M16" i="8"/>
  <c r="Q14" i="8" l="1"/>
  <c r="O14" i="8"/>
  <c r="K14" i="8"/>
  <c r="I14" i="8"/>
  <c r="G14" i="8"/>
  <c r="E14" i="8"/>
  <c r="M14" i="8"/>
  <c r="Q13" i="8"/>
  <c r="G13" i="8"/>
  <c r="M13" i="8"/>
  <c r="I13" i="8"/>
  <c r="K13" i="8"/>
  <c r="E13" i="8"/>
  <c r="O13" i="8"/>
  <c r="Q15" i="8"/>
  <c r="M15" i="8"/>
  <c r="E15" i="8"/>
  <c r="K15" i="8"/>
  <c r="I15" i="8"/>
  <c r="O15" i="8"/>
  <c r="G15" i="8"/>
  <c r="Q17" i="8" l="1"/>
  <c r="K17" i="8"/>
  <c r="G17" i="8"/>
  <c r="E17" i="8"/>
  <c r="O17" i="8"/>
  <c r="M17" i="8"/>
  <c r="I17" i="8"/>
  <c r="O18" i="8"/>
  <c r="Q18" i="8"/>
  <c r="I18" i="8"/>
  <c r="K18" i="8"/>
  <c r="M18" i="8"/>
  <c r="G18" i="8"/>
  <c r="E18" i="8"/>
  <c r="F24" i="1" l="1"/>
  <c r="F25" i="1"/>
  <c r="F26" i="1"/>
  <c r="F27" i="1"/>
  <c r="F28" i="1"/>
  <c r="F29" i="1"/>
  <c r="F23" i="1"/>
  <c r="F17" i="1"/>
  <c r="F16" i="1"/>
  <c r="F15" i="1"/>
  <c r="F18" i="1"/>
  <c r="F19" i="1"/>
  <c r="F14" i="1"/>
  <c r="F10" i="1"/>
  <c r="F30" i="1" l="1"/>
  <c r="F11" i="1" l="1"/>
  <c r="F20" i="1" l="1"/>
  <c r="F32" i="1" l="1"/>
  <c r="G20" i="1" s="1"/>
  <c r="G10" i="1" l="1"/>
  <c r="G23" i="1"/>
  <c r="G32" i="1"/>
  <c r="G11" i="1" s="1"/>
  <c r="G16" i="1"/>
  <c r="G15" i="1"/>
  <c r="G14" i="1"/>
  <c r="G25" i="1"/>
  <c r="G17" i="1"/>
  <c r="G24" i="1"/>
  <c r="G19" i="1"/>
  <c r="G30" i="1"/>
  <c r="G29" i="1"/>
  <c r="G28" i="1"/>
  <c r="G27" i="1"/>
  <c r="G18" i="1"/>
  <c r="G26" i="1"/>
  <c r="B5" i="1"/>
  <c r="Q12" i="8" l="1"/>
  <c r="Q19" i="8" s="1"/>
  <c r="M12" i="8"/>
  <c r="M19" i="8" s="1"/>
  <c r="G12" i="8"/>
  <c r="G19" i="8" s="1"/>
  <c r="I12" i="8"/>
  <c r="I19" i="8" s="1"/>
  <c r="O12" i="8"/>
  <c r="O19" i="8" s="1"/>
  <c r="K12" i="8"/>
  <c r="K19" i="8" s="1"/>
  <c r="S19" i="8"/>
  <c r="T17" i="8" s="1"/>
  <c r="E12" i="8"/>
  <c r="Q21" i="8" l="1"/>
  <c r="E19" i="8"/>
  <c r="E20" i="8" s="1"/>
  <c r="K21" i="8"/>
  <c r="I21" i="8"/>
  <c r="M21" i="8"/>
  <c r="O21" i="8"/>
  <c r="G21" i="8"/>
  <c r="T18" i="8"/>
  <c r="T14" i="8"/>
  <c r="T13" i="8"/>
  <c r="T16" i="8"/>
  <c r="T12" i="8"/>
  <c r="T15" i="8"/>
  <c r="E21" i="8" l="1"/>
  <c r="G20" i="8"/>
  <c r="I20" i="8" s="1"/>
  <c r="K20" i="8" s="1"/>
  <c r="M20" i="8" s="1"/>
  <c r="O20" i="8" s="1"/>
  <c r="Q20" i="8" s="1"/>
  <c r="E22" i="8"/>
  <c r="G22" i="8" s="1"/>
  <c r="I22" i="8" s="1"/>
  <c r="K22" i="8" s="1"/>
  <c r="M22" i="8" s="1"/>
  <c r="O22" i="8" s="1"/>
  <c r="Q22" i="8" s="1"/>
</calcChain>
</file>

<file path=xl/sharedStrings.xml><?xml version="1.0" encoding="utf-8"?>
<sst xmlns="http://schemas.openxmlformats.org/spreadsheetml/2006/main" count="362" uniqueCount="214">
  <si>
    <t xml:space="preserve">PLANILHA QUANTITATIVA E ORÇAMENTÁRIA </t>
  </si>
  <si>
    <t>OBRA:</t>
  </si>
  <si>
    <t>LOCAL:</t>
  </si>
  <si>
    <t>Valor Total:</t>
  </si>
  <si>
    <t>Valor do BDI:</t>
  </si>
  <si>
    <t>ITEM</t>
  </si>
  <si>
    <t>ITENS DE SERVIÇO</t>
  </si>
  <si>
    <t>Unidade</t>
  </si>
  <si>
    <t xml:space="preserve">Quantidade </t>
  </si>
  <si>
    <t>Custo Unitário</t>
  </si>
  <si>
    <t>Custo total</t>
  </si>
  <si>
    <t>%</t>
  </si>
  <si>
    <t>SERVIÇOS PRELIMINARES</t>
  </si>
  <si>
    <t>1.1</t>
  </si>
  <si>
    <t>1.2</t>
  </si>
  <si>
    <t>TOTAL DO ITEM</t>
  </si>
  <si>
    <t>2.1</t>
  </si>
  <si>
    <t>2.2</t>
  </si>
  <si>
    <t>2.3</t>
  </si>
  <si>
    <t>3.1</t>
  </si>
  <si>
    <t>EXECUÇÃO E COMPACTAÇÃO DE BASE E OU SUB BASE PARA PAVIMENTAÇÃO DE BRITA GRADUADA SIMPLES - EXCLUSIVE CARGA E TRANSPORTE. AF_11/2019</t>
  </si>
  <si>
    <t>3.2</t>
  </si>
  <si>
    <t>3.4</t>
  </si>
  <si>
    <t>M²</t>
  </si>
  <si>
    <t>EXECUÇÃO DE PAVIMENTO COM APLICAÇÃO DE CONCRETO ASFÁLTICO, CAMADA DE ROLAMENTO - EXCLUSIVE CARGA E TRANSPORTE. AF_11/2019</t>
  </si>
  <si>
    <t>UN</t>
  </si>
  <si>
    <t>TACHA REFLETIVA BIDIRECIONAL - FORNECIMENTO E COLOCAÇÃO</t>
  </si>
  <si>
    <t>TOTAL GERAL ORÇAMENTO</t>
  </si>
  <si>
    <t>DISCRIMINAÇÃO</t>
  </si>
  <si>
    <t>PERÍODO</t>
  </si>
  <si>
    <t>TOTAL</t>
  </si>
  <si>
    <t>MÊS 01</t>
  </si>
  <si>
    <t>MÊS 02</t>
  </si>
  <si>
    <t>R$</t>
  </si>
  <si>
    <t>VALOR DA OBRA</t>
  </si>
  <si>
    <t xml:space="preserve">VALOR ACUMULADO </t>
  </si>
  <si>
    <t>PERCENTUAL DA OBRA</t>
  </si>
  <si>
    <t>SOMATÓRIO ACUMULADO %</t>
  </si>
  <si>
    <t>CONTRATAÇÃO DE OBRA DE PAVIMENTAÇÃO ASFÁLTICA, DRENAGEM PLUVIAL E SINALIZAÇÃO NA ESTRADA GERAL SANGA DAS PEDRAS</t>
  </si>
  <si>
    <t xml:space="preserve">ESTRADA GERAL SANGA DAS PEDRAS ‐ MORRO GRANDE/SC </t>
  </si>
  <si>
    <t>PLACA DE OBRA EM CHAPA DE AÇO GALVANIZADO</t>
  </si>
  <si>
    <t>PAVIMENTAÇÃO</t>
  </si>
  <si>
    <t>M³</t>
  </si>
  <si>
    <t>TRANSPORTE COMERCIAL DE BRITA - DMT=46,2KM</t>
  </si>
  <si>
    <t>M³XKM</t>
  </si>
  <si>
    <t>IMPRIMAÇÃO COM EMULSÃO ASFALTICA (EAI) ‐ REF. COD. SINAPI 96401</t>
  </si>
  <si>
    <t>2.4</t>
  </si>
  <si>
    <t>PINTURA DE LIGACAO COM EMULSAO RR-2C</t>
  </si>
  <si>
    <t>2.5</t>
  </si>
  <si>
    <t>2.6</t>
  </si>
  <si>
    <t>TRANSPORTE COM CAMINHÃO BASCULANTE 10 M3 DE MASSA ASFALTICA PARA PAVIMENTAÇÃO URBANA - DMT=46,2KM</t>
  </si>
  <si>
    <t>2.7</t>
  </si>
  <si>
    <t>SINALIZAÇÃO HORIZONTAL E VERTICAL</t>
  </si>
  <si>
    <t>SINALIZACAO HORIZONTAL COM TINTA RETRORREFLETIVA A BASE DE RESINA ACRILICA COM MICROESFERAS DE VIDRO</t>
  </si>
  <si>
    <t>3.3</t>
  </si>
  <si>
    <t>FORNECIMENTO E IMPLANTAÇÃO DE PLACA EM AÇO - PELÍCULA I + III</t>
  </si>
  <si>
    <t>3.5</t>
  </si>
  <si>
    <t>FORNECIMENTO E IMPLANTAÇÃO DE SUPORTE METÁLICO GALVANIZADO PARA PLACA DE ADVERTÊNCIA - LADO DE 0,80 M</t>
  </si>
  <si>
    <t>3.6</t>
  </si>
  <si>
    <t>FORNECIMENTO E IMPLANTAÇÃO DE SUPORTE METÁLICO GALVANIZADO PARA PLACA DE REGULAMENTAÇÃO - D = 0,80 M</t>
  </si>
  <si>
    <t>3.7</t>
  </si>
  <si>
    <t>FORNECIMENTO E IMPLANTAÇÃO DE SUPORTE METÁLICO GALVANIZADO
PARA PLACAS - 2,00 X 1,00 M</t>
  </si>
  <si>
    <t>4.1</t>
  </si>
  <si>
    <t>4.2</t>
  </si>
  <si>
    <t>5.1</t>
  </si>
  <si>
    <t>5.2</t>
  </si>
  <si>
    <t>6.1</t>
  </si>
  <si>
    <t>6.2</t>
  </si>
  <si>
    <t>6.3</t>
  </si>
  <si>
    <t>6.4</t>
  </si>
  <si>
    <t>7.1</t>
  </si>
  <si>
    <t>7.2</t>
  </si>
  <si>
    <t>TOTAL GERAL DO ORÇAMENTO</t>
  </si>
  <si>
    <t>MÊS 03</t>
  </si>
  <si>
    <t>MÊS 04</t>
  </si>
  <si>
    <t>ADMINISTRAÇÃO LOCAL</t>
  </si>
  <si>
    <t>ENGENHEIRO CIVIL DE OBRA JUNIOR COM ENCARGOS COMPLEMENTARES</t>
  </si>
  <si>
    <t>MESTRE DE OBRAS COM ENCARGOS COMPLEMENTARES</t>
  </si>
  <si>
    <t>H</t>
  </si>
  <si>
    <t>2.8</t>
  </si>
  <si>
    <t>2.9</t>
  </si>
  <si>
    <t>PLACA DE OBRA (PARA CONSTRUCAO CIVIL) EM CHAPA GALVANIZADA *N. 22*, ADESIVADA,
DE *2,4 X 1,2* M (SEM POSTES PARA FIXACAO)</t>
  </si>
  <si>
    <t>TOPOGRAFO COM ENCARGOS COMPLEMENTARES</t>
  </si>
  <si>
    <t xml:space="preserve">EXECUÇÃO DE ALMOXARIFADO EM CANTEIRO DE OBRA EM CHAPA DE MADEIRA COMPENSADA, INCLUSO PRATELEIRAS. AF_02/2016 </t>
  </si>
  <si>
    <t xml:space="preserve">EXECUÇÃO DE CENTRAL DE ARMADURA EM CANTEIRO DE OBRA, NÃO INCLUSO MOBILIÁRIO E EQUIPAMENTOS. AF_04/2016 </t>
  </si>
  <si>
    <t xml:space="preserve">EXECUÇÃO DE SANITÁRIO E VESTIÁRIO EM CANTEIRO DE OBRA EM CHAPA DE MADEIRA COMPENSADA, NÃO INCLUSO MOBILIÁRIO. AF_02/2016 </t>
  </si>
  <si>
    <t>INFRA ESTRUTURA</t>
  </si>
  <si>
    <t>3.8</t>
  </si>
  <si>
    <t>3.9</t>
  </si>
  <si>
    <t>3.10</t>
  </si>
  <si>
    <t>LASTRO DE CONCRETO MAGRO, APLICADO EM BLOCOS DE COROAMENTO OU SAPATAS,
ESPESSURA DE 3 CM. AF_08/2017</t>
  </si>
  <si>
    <t>FABRICAÇÃO, MONTAGEM E DESMONTAGEM DE FÔRMA PARA VIGA BALDRAME, EM CHAPA DE MADEIRA COMPENSADA RESINADA, E=17 MM, 4 UTILIZAÇÕES. AF_06/2017</t>
  </si>
  <si>
    <t>CONCRETAGEM DE SAPATAS, FCK 30 MPA, COM USO DE BOMBA LANÇAMENTO, ADENSAMENTO E ACABAMENTO. AF_11/2016</t>
  </si>
  <si>
    <t>ARMAÇÃO DE BLOCO, VIGA BALDRAME E SAPATA UTILIZANDO AÇO CA-60 DE 5 MM - MONTAGEM. AF_06/2017</t>
  </si>
  <si>
    <t>ARMAÇÃO DE BLOCO, VIGA BALDRAME OU SAPATA UTILIZANDO AÇO CA-50 DE 6,3 MM - MONTAGEM. AF_06/2017</t>
  </si>
  <si>
    <t>ARMAÇÃO DE BLOCO, VIGA BALDRAME OU SAPATA UTILIZANDO AÇO CA-50 DE 8 MM - MONTAGEM. AF_06/2017</t>
  </si>
  <si>
    <t>ARMAÇÃO DE BLOCO, VIGA BALDRAME OU SAPATA UTILIZANDO AÇO CA-50 DE 10 MM - MONTAGEM. AF_06/2017</t>
  </si>
  <si>
    <t>ARMAÇÃO DE BLOCO, VIGA BALDRAME OU SAPATA UTILIZANDO AÇO CA-50 DE 16 MM - MONTAGEM. AF_06/2017</t>
  </si>
  <si>
    <t>ARMAÇÃO DE BLOCO, VIGA BALDRAME OU SAPATA UTILIZANDO AÇO CA-50 DE 20 MM - MONTAGEM. AF_06/2017</t>
  </si>
  <si>
    <t>PILARES</t>
  </si>
  <si>
    <t>4.1.1</t>
  </si>
  <si>
    <t>4.1.2</t>
  </si>
  <si>
    <t>4.1.3</t>
  </si>
  <si>
    <t>4.1.4</t>
  </si>
  <si>
    <t>4.1.5</t>
  </si>
  <si>
    <t>CONCRETAGEM DE PILARES, FCK=30 MPA, COM USO DE BOMBA - LANÇAMNETO, ADENSAMENTO E ACABAMENTO.</t>
  </si>
  <si>
    <t>ARMAÇÃO DE PILAR OU VIGA DE ESTRUTURA CONVENCIONAL DE CONCRETO ARMADO UTILIZANDO AÇO CA-50 DE 8,0 MM - MONTAGEM. AF_06/2022</t>
  </si>
  <si>
    <t>ARMAÇÃO DE PILAR OU VIGA DE ESTRUTURA CONVENCIONAL DE CONCRETO ARMADO UTILIZANDO AÇO CA-50 DE 20,0 MM - MONTAGEM. AF_06/2022</t>
  </si>
  <si>
    <t xml:space="preserve">MESOESTRUTURA </t>
  </si>
  <si>
    <t>VIGAS</t>
  </si>
  <si>
    <t>4.2.1</t>
  </si>
  <si>
    <t>4.2.2</t>
  </si>
  <si>
    <t>4.2.3</t>
  </si>
  <si>
    <t>4.2.4</t>
  </si>
  <si>
    <t>4.2.5</t>
  </si>
  <si>
    <t>4.2.6</t>
  </si>
  <si>
    <t>TOTAL DO ITEM 4</t>
  </si>
  <si>
    <t>CONCRETAGEM DE VIGAS E LAJES, FCK=30 MPA, PARA LAJES MACIÇAS OU NERVURADAS COM USO DE BOMBA - LANÇAMENTO, ADENSAMENTO E ACABAMENTO.</t>
  </si>
  <si>
    <t>ARMAÇÃO DE PILAR OU VIGA DE ESTRUTURA CONVENCIONAL DE CONCRETO ARMADO UTILIZANDO AÇO CA-60 DE 5,0 MM - MONTAGEM. AF_06/2022</t>
  </si>
  <si>
    <t>ARMAÇÃO DE PILAR OU VIGA DE ESTRUTURA CONVENCIONAL DE CONCRETO ARMADO UTILIZANDO AÇO CA-50 DE 10,0 MM - MONTAGEM. AF_06/2022</t>
  </si>
  <si>
    <t>ARMAÇÃO DE PILAR OU VIGA DE ESTRUTURA CONVENCIONAL DE CONCRETO ARMADO UTILIZANDO AÇO CA-50 DE 25,0 MM - MONTAGEM. AF_06/2022</t>
  </si>
  <si>
    <t>SUPRAESTRUTURA</t>
  </si>
  <si>
    <t>5.1.1</t>
  </si>
  <si>
    <t>5.1.2</t>
  </si>
  <si>
    <t>5.1.3</t>
  </si>
  <si>
    <t>5.1.4</t>
  </si>
  <si>
    <t>5.1.5</t>
  </si>
  <si>
    <t>5.1.6</t>
  </si>
  <si>
    <t>LAJE</t>
  </si>
  <si>
    <t>92267 FABRICAÇÃO DE FÔRMA PARA LAJES, EM CHAPA DE MADEIRA COMPENSADA RESINADA, E = 17 MM. AF_09/2020</t>
  </si>
  <si>
    <t>ESCORAMENTO DE FÔRMAS DE LAJE EM MADEIRA NÃO APARELHADA, PÉ-DIREITO DUPLO, INCLUSO TRAVAMENTO, 4 UTILIZAÇÕES. AF_09/2020</t>
  </si>
  <si>
    <t>92770 ARMAÇÃO DE LAJE DE ESTRUTURA CONVENCIONAL DE CONCRETO ARMADO UTILIZANDO AÇO CA-50 DE 8,0 MM - MONTAGEM. AF_06/2022</t>
  </si>
  <si>
    <t>TRANSPORTE E COLOCAÇÃO VIGAS</t>
  </si>
  <si>
    <t>VB</t>
  </si>
  <si>
    <t>CABECEIRA</t>
  </si>
  <si>
    <t>5.2.1</t>
  </si>
  <si>
    <t>5.2.2</t>
  </si>
  <si>
    <t>5.2.3</t>
  </si>
  <si>
    <t>5.2.4</t>
  </si>
  <si>
    <t>5.2.5</t>
  </si>
  <si>
    <t>5.2.6</t>
  </si>
  <si>
    <t>FABRICAÇÃO, MONTAGEM E DESMONTAGEM DE FÔRMA PARA CORTINA DE CONTENÇÃO, EM CHAPA DE MADEIRA COMPENSADA PLASTIFICADA, E = 18 MM, 10 UTILIZAÇÕE
S. AF_07/2019</t>
  </si>
  <si>
    <t>CONCRETAGEM DE CORTINA DE CONTENÇÃO, ATRAVÉS DE BOMBA LANÇAMENTO, ADENSAMENTO E ACABAMENTO. AF_07/2019</t>
  </si>
  <si>
    <t>ARMAÇÃO DE CORTINA DE CONTENÇÃO EM CONCRETO ARMADO, COM AÇO CA-50 DE 6,3 MM - MONTAGEM. AF_07/2019</t>
  </si>
  <si>
    <t>ARMAÇÃO DE CORTINA DE CONTENÇÃO EM CONCRETO ARMADO, COM AÇO CA-50 DE 8 MM - MONTAGEM. AF_07/2019</t>
  </si>
  <si>
    <t>ARMAÇÃO DE CORTINA DE CONTENÇÃO EM CONCRETO ARMADO, COM AÇO CA-50 DE 10 MM - MONTAGEM. AF_07/2019</t>
  </si>
  <si>
    <t>ARMAÇÃO DE CORTINA DE CONTENÇÃO EM CONCRETO ARMADO, COM AÇO CA-50 DE 16 MM - MONTAGEM. AF_07/2019</t>
  </si>
  <si>
    <t>TOTAL DO ITEM 5</t>
  </si>
  <si>
    <t>GUARDA CORPO E COFRE</t>
  </si>
  <si>
    <t>6.5</t>
  </si>
  <si>
    <t>6.6</t>
  </si>
  <si>
    <t>ARMAÇÃO DE PILAR OU VIGA DE ESTRUTURA CONVENCIONAL DE CONCRETO ARMADO, UTILIZANDO AÇO CA-60 DE 5,0 MM - MONTAGEM. AF_06/2022</t>
  </si>
  <si>
    <t>ARMAÇÃO DE PILAR OU VIGA DE ESTRUTURA CONVENCIONAL DE CONCRETO ARMADO, UTILIZANDO AÇO CA-50 DE 8,0 MM - MONTAGEM. AF_06/2022</t>
  </si>
  <si>
    <t>ARMAÇÃO DE PILAR OU VIGA DE ESTRUTURA CONVENCIONAL DE CONCRETO ARMADO, UTILIZANDO AÇO CA-50 DE 10,0 MM - MONTAGEM. AF_06/2022</t>
  </si>
  <si>
    <t>ARMAÇÃO DE PILAR OU VIGA DE ESTRUTURA CONVENCIONAL DE CONCRETO ARMADO, UTILIZANDO AÇO CA-50 DE 12,5 MM - MONTAGEM. AF_06/2022</t>
  </si>
  <si>
    <t>CORTINAS - PARA A FORMAÇÃO DOS BLOCOS E DA CORTINA</t>
  </si>
  <si>
    <t>FORMAÇÃO DOS BLOCOS DA CORTINA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</si>
  <si>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</si>
  <si>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</si>
  <si>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</si>
  <si>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</si>
  <si>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</si>
  <si>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</si>
  <si>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</si>
  <si>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</si>
  <si>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</si>
  <si>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7.2.1</t>
  </si>
  <si>
    <t>7.2.2</t>
  </si>
  <si>
    <t>7.2.3</t>
  </si>
  <si>
    <t>7.2.4</t>
  </si>
  <si>
    <t>7.2.5</t>
  </si>
  <si>
    <t>7.2.6</t>
  </si>
  <si>
    <t>7.2.7</t>
  </si>
  <si>
    <t>TOTAL DO ITEM 7</t>
  </si>
  <si>
    <t>ARMAÇÃO DE CORTINA DE CONTENÇÃO EM CONCRETO ARMADO, COM AÇO CA-50 DE 12,5 MM - MONTAGEM. AF_07/2019</t>
  </si>
  <si>
    <t>ARMAÇÃO DE CORTINA DE CONTENÇÃO EM CONCRETO ARMADO, COM AÇO CA-50 DE 20 MM - MONTAGEM. AF_07/2019</t>
  </si>
  <si>
    <t>RIO MANOEL ALVES, LOCALIDADE DE TRÊS BARRAS, MORRO GRANDE/SC</t>
  </si>
  <si>
    <t>CONSTRUÇÃO DE UMA PONTE SOBRE O RIO MANOEL ALVES NA LOCALIDADE DE TRÊS BARRAS NO MUNICÍPIO DE MORRO GRANDE/SC, COM ÁREA TOTAL DE 300M².</t>
  </si>
  <si>
    <t>VALOR DO BDI:</t>
  </si>
  <si>
    <t>VALOR TOTAL:</t>
  </si>
  <si>
    <t>AUXILIAR DE TOPÓGRAFO COM ENCARGOS COMPLEMENTARES</t>
  </si>
  <si>
    <t>KG</t>
  </si>
  <si>
    <t>M</t>
  </si>
  <si>
    <t>DM³</t>
  </si>
  <si>
    <t>ESTACA DUPLO TRILHO TR 37 - COM EMENDA - FORNECIMENTO E CRAVAÇÃO</t>
  </si>
  <si>
    <t>FABRICAÇÃO DE FORMA PARA PILARES, EM CHAPA DE MADEIRA COMPENSADA PLASTIFICADA, E = 18 MM.</t>
  </si>
  <si>
    <t>APARELHO DE APOIO DE NEOPRENE FRETADO PARA ESTRUTURAS MOLDADAS NO LOCAL - FORNECIMENTO E INSTALAÇÃO</t>
  </si>
  <si>
    <t>FABRICAÇÃO DE FORMA PARA VIGAS, EM CHAPA DE MADEIRA COMPENSADA RESINADA, E= 17 MM.</t>
  </si>
  <si>
    <t>VIGA PROTENDIDA PRÉ MOLDADA COM AS DIMENSÕES DE 80 X 85 X 19,95 M COMPRIMENTO TIPO T TRANSPORTADAS E LANÇADAS   (PREÇO COMERCIAL)</t>
  </si>
  <si>
    <t>Código</t>
  </si>
  <si>
    <t>COMP-01</t>
  </si>
  <si>
    <t>COMP-02</t>
  </si>
  <si>
    <t>COMP - 02</t>
  </si>
  <si>
    <t>Cotação</t>
  </si>
  <si>
    <t>COMP - 01</t>
  </si>
  <si>
    <t>unid.</t>
  </si>
  <si>
    <t>COMP-03</t>
  </si>
  <si>
    <t>INSTALAÇÃO PROVISÓRIA DE ENERGIA ELÉTRICA EM BAIXA TENSÃO PARA CANTEIRO DE OBRAS (CONFORME NORMAS DA CONCESSIONÁRIA LOCAL) - FORNECIMENTO E INSTALAÇÃO</t>
  </si>
  <si>
    <t>ESCAVAÇÃO MECANIZADA PARA BLOCO DE COROAMENTO OU SAPATA COM RETROESCAVADEIRA (INCLUINDO ESCAVAÇÃO PARA COLOCAÇÃO DE FÔRMAS)</t>
  </si>
  <si>
    <t>REATERRO E COMPACTAÇÃO COM SOQUETE VIBRATÓRIO</t>
  </si>
  <si>
    <t>ESCORAMENTO DE VALA, TIPO CONTÍNUO, COM PROFUNDIDADE DE 1,5 A 3,0 M, LARGURA MAIOR OU IGUAL A 1,5 M E MENOR QUE 2,5 M. AF_08/2020</t>
  </si>
  <si>
    <t>101585</t>
  </si>
  <si>
    <t>ENSECADEIRA DE MADEIRA COM PAREDE SIMPLES + ENSECADEIRA COM SACO DE AREIA - REAPROVEITAMENTO 2X</t>
  </si>
  <si>
    <t>COMP-04</t>
  </si>
  <si>
    <t>2.10</t>
  </si>
  <si>
    <t>2.11</t>
  </si>
  <si>
    <t>SERVIÇOS INICIAIS E MOVIMENTO DE TERRA</t>
  </si>
  <si>
    <t>MÊS 05</t>
  </si>
  <si>
    <t>MÊS 06</t>
  </si>
  <si>
    <t>MÊS 07</t>
  </si>
  <si>
    <t>,</t>
  </si>
  <si>
    <t>LICITANTE:</t>
  </si>
  <si>
    <t>CNPJ:</t>
  </si>
  <si>
    <t>CRONOGRAMA FÍSICO E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</si>
</sst>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#,##0;[Red]#,##0"/>
    <numFmt numFmtId="166" formatCode="#,##0.00;[Red]#,##0.00"/>
    <numFmt numFmtId="167" formatCode="_(* #,##0.00_);_(* \(#,##0.00\);_(* &quot;-&quot;??_);_(@_)"/>
    <numFmt numFmtId="168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20" fillId="0" borderId="0"/>
    <xf numFmtId="0" fontId="5" fillId="0" borderId="0"/>
    <xf numFmtId="9" fontId="20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</cellStyleXfs>
  <cellXfs count="178">
    <xf numFmtId="0" fontId="0" fillId="0" borderId="0" xfId="0"/>
    <xf numFmtId="0" fontId="3" fillId="0" borderId="0" xfId="0" applyFont="1" applyAlignment="1">
      <alignment vertical="center"/>
    </xf>
    <xf numFmtId="0" fontId="4" fillId="0" borderId="18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8" fillId="0" borderId="0" xfId="0" applyFont="1"/>
    <xf numFmtId="0" fontId="9" fillId="0" borderId="2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2" fontId="3" fillId="4" borderId="8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64" fontId="3" fillId="4" borderId="23" xfId="1" applyNumberFormat="1" applyFont="1" applyFill="1" applyBorder="1" applyAlignment="1">
      <alignment horizontal="center" vertical="center"/>
    </xf>
    <xf numFmtId="164" fontId="3" fillId="0" borderId="23" xfId="1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4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2" fontId="3" fillId="4" borderId="26" xfId="1" applyNumberFormat="1" applyFont="1" applyFill="1" applyBorder="1" applyAlignment="1">
      <alignment horizontal="center" vertical="center" wrapText="1"/>
    </xf>
    <xf numFmtId="2" fontId="3" fillId="0" borderId="26" xfId="1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2" fillId="0" borderId="1" xfId="0" applyFont="1" applyBorder="1" applyAlignment="1">
      <alignment horizontal="center" vertical="center"/>
    </xf>
    <xf numFmtId="0" fontId="9" fillId="0" borderId="2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0" xfId="0" applyFont="1" applyFill="1"/>
    <xf numFmtId="0" fontId="6" fillId="0" borderId="1" xfId="0" applyFont="1" applyBorder="1" applyAlignment="1">
      <alignment horizontal="center" vertical="center"/>
    </xf>
    <xf numFmtId="0" fontId="14" fillId="2" borderId="1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left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horizontal="justify" vertical="center" wrapText="1"/>
    </xf>
    <xf numFmtId="0" fontId="17" fillId="4" borderId="1" xfId="0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 wrapText="1"/>
    </xf>
    <xf numFmtId="166" fontId="16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0" fontId="5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3" applyNumberFormat="1" applyFont="1" applyBorder="1" applyAlignment="1">
      <alignment horizontal="center" vertical="center"/>
    </xf>
    <xf numFmtId="4" fontId="9" fillId="4" borderId="1" xfId="3" applyNumberFormat="1" applyFont="1" applyFill="1" applyBorder="1" applyAlignment="1">
      <alignment horizontal="center" vertical="center" wrapText="1"/>
    </xf>
    <xf numFmtId="4" fontId="17" fillId="0" borderId="1" xfId="3" applyNumberFormat="1" applyFont="1" applyBorder="1" applyAlignment="1">
      <alignment horizontal="center" vertical="center"/>
    </xf>
    <xf numFmtId="4" fontId="9" fillId="0" borderId="1" xfId="3" applyNumberFormat="1" applyFont="1" applyBorder="1" applyAlignment="1">
      <alignment vertical="center" wrapText="1"/>
    </xf>
    <xf numFmtId="4" fontId="17" fillId="4" borderId="1" xfId="3" applyNumberFormat="1" applyFont="1" applyFill="1" applyBorder="1" applyAlignment="1">
      <alignment horizontal="center" vertical="center"/>
    </xf>
    <xf numFmtId="4" fontId="9" fillId="0" borderId="11" xfId="3" applyNumberFormat="1" applyFont="1" applyBorder="1" applyAlignment="1">
      <alignment vertical="center" wrapText="1"/>
    </xf>
    <xf numFmtId="4" fontId="9" fillId="0" borderId="1" xfId="3" applyNumberFormat="1" applyFont="1" applyBorder="1" applyAlignment="1">
      <alignment horizontal="right" vertical="center"/>
    </xf>
    <xf numFmtId="4" fontId="8" fillId="4" borderId="0" xfId="3" applyNumberFormat="1" applyFont="1" applyFill="1"/>
    <xf numFmtId="4" fontId="9" fillId="0" borderId="1" xfId="3" applyNumberFormat="1" applyFont="1" applyBorder="1" applyAlignment="1">
      <alignment horizontal="center" vertical="center"/>
    </xf>
    <xf numFmtId="4" fontId="19" fillId="0" borderId="1" xfId="3" applyNumberFormat="1" applyFont="1" applyBorder="1" applyAlignment="1">
      <alignment horizontal="center" vertical="center"/>
    </xf>
    <xf numFmtId="4" fontId="9" fillId="4" borderId="1" xfId="3" applyNumberFormat="1" applyFont="1" applyFill="1" applyBorder="1" applyAlignment="1">
      <alignment horizontal="center" vertical="center"/>
    </xf>
    <xf numFmtId="4" fontId="7" fillId="4" borderId="1" xfId="3" applyNumberFormat="1" applyFont="1" applyFill="1" applyBorder="1" applyAlignment="1">
      <alignment horizontal="center" vertical="center"/>
    </xf>
    <xf numFmtId="4" fontId="19" fillId="4" borderId="1" xfId="3" applyNumberFormat="1" applyFont="1" applyFill="1" applyBorder="1" applyAlignment="1">
      <alignment horizontal="center" vertical="center"/>
    </xf>
    <xf numFmtId="4" fontId="8" fillId="0" borderId="0" xfId="3" applyNumberFormat="1" applyFont="1"/>
    <xf numFmtId="4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" fontId="13" fillId="0" borderId="0" xfId="0" applyNumberFormat="1" applyFont="1"/>
    <xf numFmtId="0" fontId="4" fillId="0" borderId="9" xfId="0" applyFont="1" applyBorder="1" applyAlignment="1">
      <alignment horizontal="right"/>
    </xf>
    <xf numFmtId="10" fontId="3" fillId="0" borderId="10" xfId="2" applyNumberFormat="1" applyFont="1" applyBorder="1" applyAlignment="1">
      <alignment horizontal="left"/>
    </xf>
    <xf numFmtId="4" fontId="3" fillId="0" borderId="10" xfId="0" applyNumberFormat="1" applyFont="1" applyBorder="1" applyAlignment="1">
      <alignment horizontal="left"/>
    </xf>
    <xf numFmtId="4" fontId="3" fillId="4" borderId="10" xfId="0" applyNumberFormat="1" applyFont="1" applyFill="1" applyBorder="1" applyAlignment="1">
      <alignment horizontal="left"/>
    </xf>
    <xf numFmtId="4" fontId="3" fillId="4" borderId="10" xfId="3" applyNumberFormat="1" applyFont="1" applyFill="1" applyBorder="1" applyAlignment="1">
      <alignment horizontal="left"/>
    </xf>
    <xf numFmtId="4" fontId="3" fillId="0" borderId="10" xfId="3" applyNumberFormat="1" applyFont="1" applyBorder="1" applyAlignment="1">
      <alignment horizontal="left"/>
    </xf>
    <xf numFmtId="4" fontId="3" fillId="0" borderId="11" xfId="0" applyNumberFormat="1" applyFont="1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10" fontId="3" fillId="0" borderId="9" xfId="2" applyNumberFormat="1" applyFont="1" applyBorder="1" applyAlignment="1">
      <alignment horizontal="left" vertical="center"/>
    </xf>
    <xf numFmtId="10" fontId="3" fillId="0" borderId="10" xfId="2" applyNumberFormat="1" applyFont="1" applyBorder="1" applyAlignment="1">
      <alignment horizontal="left" vertical="center"/>
    </xf>
    <xf numFmtId="10" fontId="3" fillId="0" borderId="11" xfId="2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4" fontId="7" fillId="0" borderId="1" xfId="2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22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10" fontId="3" fillId="0" borderId="19" xfId="0" applyNumberFormat="1" applyFont="1" applyBorder="1" applyAlignment="1">
      <alignment horizontal="left" vertical="center"/>
    </xf>
    <xf numFmtId="10" fontId="3" fillId="0" borderId="10" xfId="0" applyNumberFormat="1" applyFont="1" applyBorder="1" applyAlignment="1">
      <alignment horizontal="left" vertical="center"/>
    </xf>
    <xf numFmtId="10" fontId="3" fillId="0" borderId="11" xfId="0" applyNumberFormat="1" applyFont="1" applyBorder="1" applyAlignment="1">
      <alignment horizontal="left" vertical="center"/>
    </xf>
    <xf numFmtId="0" fontId="9" fillId="0" borderId="20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9" fillId="3" borderId="2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0" borderId="24" xfId="0" applyFont="1" applyBorder="1" applyAlignment="1">
      <alignment vertical="center" wrapText="1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23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left" vertical="center"/>
    </xf>
    <xf numFmtId="10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</cellXfs>
  <cellStyles count="10">
    <cellStyle name="Moeda" xfId="3" builtinId="4"/>
    <cellStyle name="Normal" xfId="0" builtinId="0"/>
    <cellStyle name="Normal 2 3" xfId="5" xr:uid="{00000000-0005-0000-0000-000002000000}"/>
    <cellStyle name="Normal 2_SIGEO Ver_2013A" xfId="6" xr:uid="{00000000-0005-0000-0000-000003000000}"/>
    <cellStyle name="Normal 3" xfId="9" xr:uid="{00000000-0005-0000-0000-000004000000}"/>
    <cellStyle name="Normal 4 2_SIGEO Ver_2013A" xfId="4" xr:uid="{00000000-0005-0000-0000-000005000000}"/>
    <cellStyle name="Porcentagem" xfId="2" builtinId="5"/>
    <cellStyle name="Porcentagem 2" xfId="7" xr:uid="{00000000-0005-0000-0000-00000A000000}"/>
    <cellStyle name="Vírgula" xfId="1" builtinId="3"/>
    <cellStyle name="Vírgula 2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ERTON\Users\Usuario\Trabalho\Turvo\tvo%20367\TVO%20367%20-%20DEZ.%202014%20-%20SIGEO%202013C%20Orcamento_QCI_Cronogra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Mult\Planilha%20Alvaro\Ponte%20Tr&#234;s%20Barras%20-%20Or&#231;amen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ERTON\Users\Users\User\AppData\Local\Microsoft\Windows\Temporary%20Internet%20Files\Content.Outlook\ZCLWIQHY\JORGE%20LACERDA%20-%20Planilhas%20Auxiliares%20-%20COMPOSICAO%20E%20PESQUI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us%20documentos\Licita&#231;&#245;es%20deinfra\Licita&#231;&#227;o%20035-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84\Users\Rua%20S&#227;o%20Bras%20e%20Jos&#233;%20Roberto%20Triches\Rua%20n&#186;%2040,%20Rua%20n&#186;%2029%20Jos&#233;%20Roberto%20Triches%20-%20Orcamento_QCI_Cronogram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ERTON\Users\Usuario\Trabalho\Turvo\Rua%20N&#186;.%20362\trecho%202%20-%20Rua%20N&#186;.%20362\Etapa%2002%20-%20Asfalto%20e%20Drengem\Rua%20362%20-%20planilha%20e%20anex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_Editais/Editais%202020/1%20-%20Prefeitura/_Temp/_Processo%20n&#186;%20XX-2020%20-%20Pavimenta&#231;&#227;o%20Estrada%20Municipal%20Rio%20do%20Meio%20(Estaca%200%20-%2047)/Projeto%20-%20Pavimenta&#231;&#227;o%20Rio%20do%20Meio/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_Iniciais"/>
      <sheetName val="Orcamento"/>
      <sheetName val="QCI"/>
      <sheetName val="Cronograma"/>
    </sheetNames>
    <definedNames>
      <definedName name="BDI" refersTo="#REF!" sheetId="1"/>
      <definedName name="ValorItem" refersTo="#REF!" sheetId="1"/>
      <definedName name="ValorUnitSemBDI" refersTo="#REF!" sheetId="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Orçamentária"/>
      <sheetName val="Cronograma"/>
      <sheetName val="BDI"/>
      <sheetName val="MC Pavimentação"/>
      <sheetName val="Pesquisa Mastro"/>
      <sheetName val="Pesquisa Bandeira"/>
    </sheetNames>
    <sheetDataSet>
      <sheetData sheetId="0">
        <row r="98">
          <cell r="K98">
            <v>1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I"/>
      <sheetName val="Pesquisa MERCADO"/>
      <sheetName val="Composicao"/>
      <sheetName val="Resumo DMT"/>
      <sheetName val="Memória de Cálculo ESC. DRENAGE"/>
      <sheetName val="Memória de Cálculo DRENAGEM"/>
      <sheetName val="Memória de Cálculo PAVIMENTAÇÃO"/>
      <sheetName val="MEMORIAL DE CÁLCULO TERRAPLANAG"/>
      <sheetName val="Cronograma Mão de Obra"/>
      <sheetName val="Cronograma Equipamentos"/>
      <sheetName val="Memória de Cálculo SINALIZAÇÃO"/>
      <sheetName val="ExemploMemoriaCalc"/>
      <sheetName val="Reprogramacao"/>
      <sheetName val="Orcamento_BDI_Fechado"/>
      <sheetName val="Orcamento_BDI_Aberto"/>
    </sheetNames>
    <sheetDataSet>
      <sheetData sheetId="0">
        <row r="23">
          <cell r="Q23">
            <v>5.5E-2</v>
          </cell>
          <cell r="R23">
            <v>4.6699999999999998E-2</v>
          </cell>
          <cell r="S23">
            <v>6.7100000000000007E-2</v>
          </cell>
          <cell r="T23">
            <v>7.9299999999999995E-2</v>
          </cell>
          <cell r="U23">
            <v>7.85E-2</v>
          </cell>
          <cell r="V23">
            <v>4.4900000000000002E-2</v>
          </cell>
        </row>
        <row r="24">
          <cell r="Q24">
            <v>0.01</v>
          </cell>
          <cell r="R24">
            <v>7.4000000000000003E-3</v>
          </cell>
          <cell r="S24">
            <v>7.4999999999999997E-3</v>
          </cell>
          <cell r="T24">
            <v>5.5999999999999999E-3</v>
          </cell>
          <cell r="U24">
            <v>1.9900000000000001E-2</v>
          </cell>
          <cell r="V24">
            <v>8.2000000000000007E-3</v>
          </cell>
        </row>
        <row r="25">
          <cell r="Q25">
            <v>1.2699999999999999E-2</v>
          </cell>
          <cell r="R25">
            <v>9.7000000000000003E-3</v>
          </cell>
          <cell r="S25">
            <v>1.7399999999999999E-2</v>
          </cell>
          <cell r="T25">
            <v>1.9699999999999999E-2</v>
          </cell>
          <cell r="U25">
            <v>3.1600000000000003E-2</v>
          </cell>
          <cell r="V25">
            <v>8.8999999999999999E-3</v>
          </cell>
        </row>
        <row r="26">
          <cell r="Q26">
            <v>1.3899999999999999E-2</v>
          </cell>
          <cell r="R26">
            <v>1.21E-2</v>
          </cell>
          <cell r="S26">
            <v>1.17E-2</v>
          </cell>
          <cell r="T26">
            <v>1.11E-2</v>
          </cell>
          <cell r="U26">
            <v>1.3299999999999999E-2</v>
          </cell>
          <cell r="V26">
            <v>1.11E-2</v>
          </cell>
        </row>
        <row r="27">
          <cell r="Q27">
            <v>8.9599999999999999E-2</v>
          </cell>
          <cell r="R27">
            <v>8.6900000000000005E-2</v>
          </cell>
          <cell r="S27">
            <v>9.4E-2</v>
          </cell>
          <cell r="T27">
            <v>9.5100000000000004E-2</v>
          </cell>
          <cell r="U27">
            <v>0.1043</v>
          </cell>
          <cell r="V27">
            <v>6.2199999999999998E-2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ORMA"/>
      <sheetName val="Fis. Financ. Ref. Geral"/>
      <sheetName val="Memorial Marcas"/>
      <sheetName val="Ampliação"/>
      <sheetName val="Fis. Financ. Ampl"/>
      <sheetName val="Reforma Geral"/>
      <sheetName val="Fis. Financ. Ref. Geral(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1">
          <cell r="J51">
            <v>1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_Iniciais"/>
      <sheetName val="Orcamento"/>
      <sheetName val="QCI"/>
      <sheetName val="Cronograma"/>
      <sheetName val="BDI"/>
      <sheetName val="Composicao"/>
      <sheetName val="Pesquisa MERCADO"/>
      <sheetName val="MC PAVIMENTAÇÃO nº 40"/>
      <sheetName val="MC CALÇADAS nº 40"/>
      <sheetName val="MC PAVIMENTAÇÃO nº 29"/>
      <sheetName val="MC CALÇADAS nº 29"/>
      <sheetName val="MC ESC. DRENAGEM nº 29"/>
      <sheetName val="MC PAVIMENTAÇÃO J. Roberto Tric"/>
      <sheetName val="MC CALÇADAS J. Roberto Triches"/>
      <sheetName val="MC ESC. DRENAGEM J. Roberto Tr "/>
    </sheetNames>
    <sheetDataSet>
      <sheetData sheetId="0">
        <row r="50">
          <cell r="G50" t="str">
            <v>ARISTIDES SPILERE</v>
          </cell>
        </row>
        <row r="52">
          <cell r="G52" t="str">
            <v>015694-9</v>
          </cell>
        </row>
      </sheetData>
      <sheetData sheetId="1"/>
      <sheetData sheetId="2">
        <row r="1">
          <cell r="F1" t="str">
            <v>Número do Contrato</v>
          </cell>
        </row>
        <row r="2">
          <cell r="F2" t="str">
            <v>1023338-99/2015</v>
          </cell>
        </row>
        <row r="5">
          <cell r="F5" t="str">
            <v>Programa</v>
          </cell>
        </row>
        <row r="6">
          <cell r="F6" t="str">
            <v>PLANEJAMENTO URBANO</v>
          </cell>
        </row>
        <row r="11">
          <cell r="F11" t="str">
            <v>Repasse</v>
          </cell>
        </row>
        <row r="13">
          <cell r="F13">
            <v>279997.43460135895</v>
          </cell>
        </row>
        <row r="14">
          <cell r="F14">
            <v>494259.43537475489</v>
          </cell>
        </row>
        <row r="15">
          <cell r="F15">
            <v>213343.13002388613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987599.99999999988</v>
          </cell>
        </row>
        <row r="60">
          <cell r="F60" t="str">
            <v>Responsável Técnico</v>
          </cell>
        </row>
        <row r="61">
          <cell r="F61" t="str">
            <v xml:space="preserve">Nome: </v>
          </cell>
        </row>
        <row r="62">
          <cell r="F62" t="str">
            <v>Registro: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2"/>
      <sheetName val="BDI"/>
      <sheetName val="Memória de Cálculo PAVIMENTAÇÃO"/>
      <sheetName val="Memória de Cálculo ESC. DRENAGE"/>
      <sheetName val="Resumo DMT"/>
      <sheetName val="Composicao"/>
      <sheetName val="Pesquisa MERCAD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 refreshError="1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37244-67FB-45F6-A63E-DE10C7DDFC5E}">
  <dimension ref="A1:I111"/>
  <sheetViews>
    <sheetView showGridLines="0" tabSelected="1" topLeftCell="A2" zoomScaleNormal="100" workbookViewId="0">
      <pane ySplit="10" topLeftCell="A12" activePane="bottomLeft" state="frozen"/>
      <selection activeCell="A2" sqref="A2"/>
      <selection pane="bottomLeft" activeCell="B6" sqref="B6:H6"/>
    </sheetView>
  </sheetViews>
  <sheetFormatPr defaultRowHeight="12.75" x14ac:dyDescent="0.2"/>
  <cols>
    <col min="1" max="1" width="15.5703125" style="5" customWidth="1"/>
    <col min="2" max="2" width="45.42578125" style="5" customWidth="1"/>
    <col min="3" max="3" width="12.140625" style="5" customWidth="1"/>
    <col min="4" max="4" width="9.140625" style="5"/>
    <col min="5" max="5" width="12.7109375" style="55" customWidth="1"/>
    <col min="6" max="6" width="14.42578125" style="87" customWidth="1"/>
    <col min="7" max="7" width="14.28515625" style="93" customWidth="1"/>
    <col min="8" max="8" width="10" style="5" customWidth="1"/>
    <col min="9" max="16384" width="9.140625" style="5"/>
  </cols>
  <sheetData>
    <row r="1" spans="1:9" ht="31.5" customHeight="1" thickBot="1" x14ac:dyDescent="0.25">
      <c r="A1" s="105" t="s">
        <v>0</v>
      </c>
      <c r="B1" s="106"/>
      <c r="C1" s="106"/>
      <c r="D1" s="106"/>
      <c r="E1" s="106"/>
      <c r="F1" s="106"/>
      <c r="G1" s="106"/>
      <c r="H1" s="107"/>
    </row>
    <row r="2" spans="1:9" ht="30" customHeight="1" x14ac:dyDescent="0.2">
      <c r="A2" s="108" t="s">
        <v>0</v>
      </c>
      <c r="B2" s="109"/>
      <c r="C2" s="109"/>
      <c r="D2" s="109"/>
      <c r="E2" s="109"/>
      <c r="F2" s="109"/>
      <c r="G2" s="109"/>
      <c r="H2" s="109"/>
    </row>
    <row r="3" spans="1:9" ht="30" customHeight="1" x14ac:dyDescent="0.2">
      <c r="A3" s="172" t="s">
        <v>1</v>
      </c>
      <c r="B3" s="110" t="s">
        <v>177</v>
      </c>
      <c r="C3" s="110"/>
      <c r="D3" s="110"/>
      <c r="E3" s="110"/>
      <c r="F3" s="110"/>
      <c r="G3" s="110"/>
      <c r="H3" s="110"/>
    </row>
    <row r="4" spans="1:9" ht="30" customHeight="1" x14ac:dyDescent="0.2">
      <c r="A4" s="172" t="s">
        <v>2</v>
      </c>
      <c r="B4" s="111" t="s">
        <v>176</v>
      </c>
      <c r="C4" s="111"/>
      <c r="D4" s="111"/>
      <c r="E4" s="111"/>
      <c r="F4" s="111"/>
      <c r="G4" s="111"/>
      <c r="H4" s="111"/>
    </row>
    <row r="5" spans="1:9" ht="30" customHeight="1" x14ac:dyDescent="0.2">
      <c r="A5" s="172" t="s">
        <v>179</v>
      </c>
      <c r="B5" s="112">
        <f>G107</f>
        <v>0</v>
      </c>
      <c r="C5" s="112"/>
      <c r="D5" s="112"/>
      <c r="E5" s="112"/>
      <c r="F5" s="112"/>
      <c r="G5" s="112"/>
      <c r="H5" s="113"/>
    </row>
    <row r="6" spans="1:9" ht="30" customHeight="1" x14ac:dyDescent="0.2">
      <c r="A6" s="172" t="s">
        <v>178</v>
      </c>
      <c r="B6" s="121">
        <v>0.3654</v>
      </c>
      <c r="C6" s="122"/>
      <c r="D6" s="122"/>
      <c r="E6" s="122"/>
      <c r="F6" s="122"/>
      <c r="G6" s="122"/>
      <c r="H6" s="123"/>
    </row>
    <row r="7" spans="1:9" ht="30" customHeight="1" x14ac:dyDescent="0.2">
      <c r="A7" s="171" t="s">
        <v>211</v>
      </c>
      <c r="B7" s="121"/>
      <c r="C7" s="122"/>
      <c r="D7" s="122"/>
      <c r="E7" s="122"/>
      <c r="F7" s="122"/>
      <c r="G7" s="122"/>
      <c r="H7" s="123"/>
    </row>
    <row r="8" spans="1:9" ht="30" customHeight="1" x14ac:dyDescent="0.2">
      <c r="A8" s="171" t="s">
        <v>212</v>
      </c>
      <c r="B8" s="121"/>
      <c r="C8" s="122"/>
      <c r="D8" s="122"/>
      <c r="E8" s="122"/>
      <c r="F8" s="122"/>
      <c r="G8" s="122"/>
      <c r="H8" s="123"/>
    </row>
    <row r="9" spans="1:9" ht="20.100000000000001" customHeight="1" x14ac:dyDescent="0.2">
      <c r="A9" s="97"/>
      <c r="B9" s="98"/>
      <c r="C9" s="98"/>
      <c r="D9" s="99"/>
      <c r="E9" s="100"/>
      <c r="F9" s="101"/>
      <c r="G9" s="102"/>
      <c r="H9" s="103"/>
    </row>
    <row r="10" spans="1:9" ht="20.100000000000001" customHeight="1" x14ac:dyDescent="0.25">
      <c r="A10" s="114"/>
      <c r="B10" s="114"/>
      <c r="C10" s="114"/>
      <c r="D10" s="114"/>
      <c r="E10" s="114"/>
      <c r="F10" s="114"/>
      <c r="G10" s="114"/>
      <c r="H10" s="115"/>
    </row>
    <row r="11" spans="1:9" ht="30" customHeight="1" x14ac:dyDescent="0.2">
      <c r="A11" s="47" t="s">
        <v>5</v>
      </c>
      <c r="B11" s="48" t="s">
        <v>6</v>
      </c>
      <c r="C11" s="69" t="s">
        <v>189</v>
      </c>
      <c r="D11" s="47" t="s">
        <v>7</v>
      </c>
      <c r="E11" s="54" t="s">
        <v>8</v>
      </c>
      <c r="F11" s="81" t="s">
        <v>9</v>
      </c>
      <c r="G11" s="88" t="s">
        <v>10</v>
      </c>
      <c r="H11" s="47" t="s">
        <v>11</v>
      </c>
    </row>
    <row r="12" spans="1:9" ht="30" customHeight="1" x14ac:dyDescent="0.2">
      <c r="A12" s="46">
        <v>1</v>
      </c>
      <c r="B12" s="116" t="s">
        <v>75</v>
      </c>
      <c r="C12" s="117"/>
      <c r="D12" s="117"/>
      <c r="E12" s="117"/>
      <c r="F12" s="117"/>
      <c r="G12" s="117"/>
      <c r="H12" s="118"/>
    </row>
    <row r="13" spans="1:9" s="43" customFormat="1" ht="30" customHeight="1" x14ac:dyDescent="0.2">
      <c r="A13" s="52" t="s">
        <v>13</v>
      </c>
      <c r="B13" s="68" t="s">
        <v>76</v>
      </c>
      <c r="C13" s="70">
        <v>90777</v>
      </c>
      <c r="D13" s="63" t="s">
        <v>78</v>
      </c>
      <c r="E13" s="60">
        <v>60</v>
      </c>
      <c r="F13" s="82"/>
      <c r="G13" s="89">
        <f>ROUND(E13*F13,2)</f>
        <v>0</v>
      </c>
      <c r="H13" s="64" t="e">
        <f>G13*100/$G$107</f>
        <v>#DIV/0!</v>
      </c>
      <c r="I13" s="96"/>
    </row>
    <row r="14" spans="1:9" s="43" customFormat="1" ht="30" customHeight="1" x14ac:dyDescent="0.2">
      <c r="A14" s="52" t="s">
        <v>14</v>
      </c>
      <c r="B14" s="68" t="s">
        <v>77</v>
      </c>
      <c r="C14" s="70">
        <v>90780</v>
      </c>
      <c r="D14" s="63" t="s">
        <v>78</v>
      </c>
      <c r="E14" s="60">
        <v>300</v>
      </c>
      <c r="F14" s="82"/>
      <c r="G14" s="89">
        <f>ROUND(E14*F14,2)</f>
        <v>0</v>
      </c>
      <c r="H14" s="64" t="e">
        <f>G14*100/$G$107</f>
        <v>#DIV/0!</v>
      </c>
      <c r="I14" s="96"/>
    </row>
    <row r="15" spans="1:9" ht="30" customHeight="1" x14ac:dyDescent="0.2">
      <c r="A15" s="58"/>
      <c r="B15" s="119" t="s">
        <v>15</v>
      </c>
      <c r="C15" s="119"/>
      <c r="D15" s="119"/>
      <c r="E15" s="119"/>
      <c r="F15" s="83"/>
      <c r="G15" s="90">
        <f>ROUND(SUM(G13:G14),2)</f>
        <v>0</v>
      </c>
      <c r="H15" s="50" t="e">
        <f>G15*100/G107</f>
        <v>#DIV/0!</v>
      </c>
      <c r="I15" s="96"/>
    </row>
    <row r="16" spans="1:9" ht="20.100000000000001" customHeight="1" x14ac:dyDescent="0.2">
      <c r="A16" s="104"/>
      <c r="B16" s="104"/>
      <c r="C16" s="104"/>
      <c r="D16" s="104"/>
      <c r="E16" s="104"/>
      <c r="F16" s="104"/>
      <c r="G16" s="104"/>
      <c r="H16" s="104"/>
      <c r="I16" s="96"/>
    </row>
    <row r="17" spans="1:9" ht="50.1" customHeight="1" x14ac:dyDescent="0.2">
      <c r="A17" s="46">
        <v>2</v>
      </c>
      <c r="B17" s="120" t="s">
        <v>206</v>
      </c>
      <c r="C17" s="120"/>
      <c r="D17" s="120"/>
      <c r="E17" s="120"/>
      <c r="F17" s="120"/>
      <c r="G17" s="120"/>
      <c r="H17" s="120"/>
      <c r="I17" s="96"/>
    </row>
    <row r="18" spans="1:9" s="43" customFormat="1" ht="35.1" customHeight="1" x14ac:dyDescent="0.2">
      <c r="A18" s="44" t="s">
        <v>16</v>
      </c>
      <c r="B18" s="59" t="s">
        <v>81</v>
      </c>
      <c r="C18" s="70">
        <v>4813</v>
      </c>
      <c r="D18" s="62" t="s">
        <v>23</v>
      </c>
      <c r="E18" s="60">
        <v>2.88</v>
      </c>
      <c r="F18" s="82"/>
      <c r="G18" s="89">
        <f t="shared" ref="G18:G28" si="0">ROUND(E18*F18,2)</f>
        <v>0</v>
      </c>
      <c r="H18" s="64" t="e">
        <f t="shared" ref="H18:H28" si="1">G18*100/$G$107</f>
        <v>#DIV/0!</v>
      </c>
      <c r="I18" s="96"/>
    </row>
    <row r="19" spans="1:9" s="43" customFormat="1" ht="35.1" customHeight="1" x14ac:dyDescent="0.2">
      <c r="A19" s="44" t="s">
        <v>17</v>
      </c>
      <c r="B19" s="59" t="s">
        <v>180</v>
      </c>
      <c r="C19" s="70">
        <v>88253</v>
      </c>
      <c r="D19" s="62" t="s">
        <v>78</v>
      </c>
      <c r="E19" s="60">
        <v>50</v>
      </c>
      <c r="F19" s="82"/>
      <c r="G19" s="89">
        <f t="shared" si="0"/>
        <v>0</v>
      </c>
      <c r="H19" s="64" t="e">
        <f t="shared" si="1"/>
        <v>#DIV/0!</v>
      </c>
      <c r="I19" s="96"/>
    </row>
    <row r="20" spans="1:9" s="43" customFormat="1" ht="28.5" customHeight="1" x14ac:dyDescent="0.2">
      <c r="A20" s="44" t="s">
        <v>18</v>
      </c>
      <c r="B20" s="59" t="s">
        <v>82</v>
      </c>
      <c r="C20" s="70">
        <v>90781</v>
      </c>
      <c r="D20" s="62" t="s">
        <v>78</v>
      </c>
      <c r="E20" s="60">
        <v>50</v>
      </c>
      <c r="F20" s="82"/>
      <c r="G20" s="89">
        <f t="shared" si="0"/>
        <v>0</v>
      </c>
      <c r="H20" s="64" t="e">
        <f t="shared" si="1"/>
        <v>#DIV/0!</v>
      </c>
      <c r="I20" s="96"/>
    </row>
    <row r="21" spans="1:9" s="43" customFormat="1" ht="52.5" customHeight="1" x14ac:dyDescent="0.2">
      <c r="A21" s="44" t="s">
        <v>46</v>
      </c>
      <c r="B21" s="59" t="s">
        <v>198</v>
      </c>
      <c r="C21" s="70">
        <v>96521</v>
      </c>
      <c r="D21" s="62" t="s">
        <v>42</v>
      </c>
      <c r="E21" s="60">
        <f>6.5*5*2*2*4</f>
        <v>520</v>
      </c>
      <c r="F21" s="82"/>
      <c r="G21" s="89">
        <f t="shared" si="0"/>
        <v>0</v>
      </c>
      <c r="H21" s="64" t="e">
        <f t="shared" si="1"/>
        <v>#DIV/0!</v>
      </c>
      <c r="I21" s="96"/>
    </row>
    <row r="22" spans="1:9" s="43" customFormat="1" ht="25.5" customHeight="1" x14ac:dyDescent="0.2">
      <c r="A22" s="44" t="s">
        <v>48</v>
      </c>
      <c r="B22" s="59" t="s">
        <v>199</v>
      </c>
      <c r="C22" s="70">
        <v>4815671</v>
      </c>
      <c r="D22" s="62" t="s">
        <v>42</v>
      </c>
      <c r="E22" s="60">
        <f>E21*0.25</f>
        <v>130</v>
      </c>
      <c r="F22" s="82"/>
      <c r="G22" s="89">
        <f t="shared" si="0"/>
        <v>0</v>
      </c>
      <c r="H22" s="64" t="e">
        <f t="shared" si="1"/>
        <v>#DIV/0!</v>
      </c>
      <c r="I22" s="96"/>
    </row>
    <row r="23" spans="1:9" s="43" customFormat="1" ht="33.75" x14ac:dyDescent="0.2">
      <c r="A23" s="44" t="s">
        <v>49</v>
      </c>
      <c r="B23" s="59" t="s">
        <v>200</v>
      </c>
      <c r="C23" s="70" t="s">
        <v>201</v>
      </c>
      <c r="D23" s="62" t="s">
        <v>23</v>
      </c>
      <c r="E23" s="60">
        <f>(6.5+6.5+5+5)*2*4</f>
        <v>184</v>
      </c>
      <c r="F23" s="82"/>
      <c r="G23" s="89">
        <f t="shared" si="0"/>
        <v>0</v>
      </c>
      <c r="H23" s="64" t="e">
        <f t="shared" si="1"/>
        <v>#DIV/0!</v>
      </c>
      <c r="I23" s="96"/>
    </row>
    <row r="24" spans="1:9" s="43" customFormat="1" ht="33.75" x14ac:dyDescent="0.2">
      <c r="A24" s="44" t="s">
        <v>51</v>
      </c>
      <c r="B24" s="59" t="s">
        <v>202</v>
      </c>
      <c r="C24" s="70" t="s">
        <v>203</v>
      </c>
      <c r="D24" s="62" t="s">
        <v>23</v>
      </c>
      <c r="E24" s="60">
        <f>15*2*4</f>
        <v>120</v>
      </c>
      <c r="F24" s="82"/>
      <c r="G24" s="89">
        <f t="shared" si="0"/>
        <v>0</v>
      </c>
      <c r="H24" s="64" t="e">
        <f t="shared" si="1"/>
        <v>#DIV/0!</v>
      </c>
      <c r="I24" s="96"/>
    </row>
    <row r="25" spans="1:9" s="43" customFormat="1" ht="35.1" customHeight="1" x14ac:dyDescent="0.2">
      <c r="A25" s="44" t="s">
        <v>79</v>
      </c>
      <c r="B25" s="59" t="s">
        <v>83</v>
      </c>
      <c r="C25" s="70">
        <v>93208</v>
      </c>
      <c r="D25" s="62" t="s">
        <v>23</v>
      </c>
      <c r="E25" s="60">
        <v>9</v>
      </c>
      <c r="F25" s="82"/>
      <c r="G25" s="89">
        <f t="shared" si="0"/>
        <v>0</v>
      </c>
      <c r="H25" s="64" t="e">
        <f t="shared" si="1"/>
        <v>#DIV/0!</v>
      </c>
      <c r="I25" s="96"/>
    </row>
    <row r="26" spans="1:9" s="43" customFormat="1" ht="35.1" customHeight="1" x14ac:dyDescent="0.2">
      <c r="A26" s="44" t="s">
        <v>80</v>
      </c>
      <c r="B26" s="59" t="s">
        <v>84</v>
      </c>
      <c r="C26" s="70">
        <v>93582</v>
      </c>
      <c r="D26" s="62" t="s">
        <v>23</v>
      </c>
      <c r="E26" s="60">
        <v>6</v>
      </c>
      <c r="F26" s="82"/>
      <c r="G26" s="89">
        <f t="shared" si="0"/>
        <v>0</v>
      </c>
      <c r="H26" s="64" t="e">
        <f t="shared" si="1"/>
        <v>#DIV/0!</v>
      </c>
      <c r="I26" s="96"/>
    </row>
    <row r="27" spans="1:9" s="43" customFormat="1" ht="35.1" customHeight="1" x14ac:dyDescent="0.2">
      <c r="A27" s="44" t="s">
        <v>204</v>
      </c>
      <c r="B27" s="59" t="s">
        <v>85</v>
      </c>
      <c r="C27" s="70">
        <v>93212</v>
      </c>
      <c r="D27" s="62" t="s">
        <v>23</v>
      </c>
      <c r="E27" s="60">
        <v>1.25</v>
      </c>
      <c r="F27" s="82"/>
      <c r="G27" s="89">
        <f t="shared" si="0"/>
        <v>0</v>
      </c>
      <c r="H27" s="64" t="e">
        <f t="shared" si="1"/>
        <v>#DIV/0!</v>
      </c>
      <c r="I27" s="96"/>
    </row>
    <row r="28" spans="1:9" s="43" customFormat="1" ht="45" x14ac:dyDescent="0.2">
      <c r="A28" s="44" t="s">
        <v>205</v>
      </c>
      <c r="B28" s="59" t="s">
        <v>197</v>
      </c>
      <c r="C28" s="70" t="s">
        <v>196</v>
      </c>
      <c r="D28" s="70" t="s">
        <v>195</v>
      </c>
      <c r="E28" s="60">
        <v>1</v>
      </c>
      <c r="F28" s="82"/>
      <c r="G28" s="89">
        <f t="shared" si="0"/>
        <v>0</v>
      </c>
      <c r="H28" s="64" t="e">
        <f t="shared" si="1"/>
        <v>#DIV/0!</v>
      </c>
      <c r="I28" s="96"/>
    </row>
    <row r="29" spans="1:9" ht="30" customHeight="1" x14ac:dyDescent="0.2">
      <c r="A29" s="61"/>
      <c r="B29" s="119" t="s">
        <v>15</v>
      </c>
      <c r="C29" s="119"/>
      <c r="D29" s="119"/>
      <c r="E29" s="119"/>
      <c r="F29" s="83"/>
      <c r="G29" s="90">
        <f>ROUND(SUM(G18:G28),2)</f>
        <v>0</v>
      </c>
      <c r="H29" s="50" t="e">
        <f>G29*100/G107</f>
        <v>#DIV/0!</v>
      </c>
      <c r="I29" s="96"/>
    </row>
    <row r="30" spans="1:9" ht="20.100000000000001" customHeight="1" x14ac:dyDescent="0.2">
      <c r="A30" s="104"/>
      <c r="B30" s="104"/>
      <c r="C30" s="104"/>
      <c r="D30" s="104"/>
      <c r="E30" s="104"/>
      <c r="F30" s="104"/>
      <c r="G30" s="104"/>
      <c r="H30" s="104"/>
      <c r="I30" s="96"/>
    </row>
    <row r="31" spans="1:9" ht="35.1" customHeight="1" x14ac:dyDescent="0.2">
      <c r="A31" s="46">
        <v>3</v>
      </c>
      <c r="B31" s="120" t="s">
        <v>86</v>
      </c>
      <c r="C31" s="120"/>
      <c r="D31" s="120"/>
      <c r="E31" s="120"/>
      <c r="F31" s="120"/>
      <c r="G31" s="120"/>
      <c r="H31" s="120"/>
      <c r="I31" s="96"/>
    </row>
    <row r="32" spans="1:9" s="43" customFormat="1" ht="35.1" customHeight="1" x14ac:dyDescent="0.2">
      <c r="A32" s="44" t="s">
        <v>19</v>
      </c>
      <c r="B32" s="68" t="s">
        <v>90</v>
      </c>
      <c r="C32" s="70">
        <v>96617</v>
      </c>
      <c r="D32" s="62" t="s">
        <v>23</v>
      </c>
      <c r="E32" s="60">
        <v>72</v>
      </c>
      <c r="F32" s="82"/>
      <c r="G32" s="89">
        <f t="shared" ref="G32:G41" si="2">ROUND(E32*F32,2)</f>
        <v>0</v>
      </c>
      <c r="H32" s="64" t="e">
        <f t="shared" ref="H32:H42" si="3">G32*100/$G$107</f>
        <v>#DIV/0!</v>
      </c>
      <c r="I32" s="96"/>
    </row>
    <row r="33" spans="1:9" s="43" customFormat="1" ht="35.1" customHeight="1" x14ac:dyDescent="0.2">
      <c r="A33" s="44" t="s">
        <v>21</v>
      </c>
      <c r="B33" s="68" t="s">
        <v>91</v>
      </c>
      <c r="C33" s="70">
        <v>96542</v>
      </c>
      <c r="D33" s="62" t="s">
        <v>23</v>
      </c>
      <c r="E33" s="60">
        <v>47.5</v>
      </c>
      <c r="F33" s="82"/>
      <c r="G33" s="89">
        <f t="shared" si="2"/>
        <v>0</v>
      </c>
      <c r="H33" s="64" t="e">
        <f t="shared" si="3"/>
        <v>#DIV/0!</v>
      </c>
      <c r="I33" s="96"/>
    </row>
    <row r="34" spans="1:9" s="43" customFormat="1" ht="35.1" customHeight="1" x14ac:dyDescent="0.2">
      <c r="A34" s="44" t="s">
        <v>54</v>
      </c>
      <c r="B34" s="68" t="s">
        <v>92</v>
      </c>
      <c r="C34" s="70">
        <v>96558</v>
      </c>
      <c r="D34" s="62" t="s">
        <v>42</v>
      </c>
      <c r="E34" s="60">
        <v>42.84</v>
      </c>
      <c r="F34" s="82"/>
      <c r="G34" s="89">
        <f t="shared" si="2"/>
        <v>0</v>
      </c>
      <c r="H34" s="64" t="e">
        <f t="shared" si="3"/>
        <v>#DIV/0!</v>
      </c>
      <c r="I34" s="96"/>
    </row>
    <row r="35" spans="1:9" s="43" customFormat="1" ht="35.1" customHeight="1" x14ac:dyDescent="0.2">
      <c r="A35" s="44" t="s">
        <v>22</v>
      </c>
      <c r="B35" s="68" t="s">
        <v>93</v>
      </c>
      <c r="C35" s="70">
        <v>96543</v>
      </c>
      <c r="D35" s="62" t="s">
        <v>181</v>
      </c>
      <c r="E35" s="60">
        <v>47</v>
      </c>
      <c r="F35" s="82"/>
      <c r="G35" s="89">
        <f t="shared" si="2"/>
        <v>0</v>
      </c>
      <c r="H35" s="64" t="e">
        <f t="shared" si="3"/>
        <v>#DIV/0!</v>
      </c>
      <c r="I35" s="96"/>
    </row>
    <row r="36" spans="1:9" s="43" customFormat="1" ht="35.1" customHeight="1" x14ac:dyDescent="0.2">
      <c r="A36" s="44" t="s">
        <v>56</v>
      </c>
      <c r="B36" s="68" t="s">
        <v>94</v>
      </c>
      <c r="C36" s="70">
        <v>96544</v>
      </c>
      <c r="D36" s="62" t="s">
        <v>181</v>
      </c>
      <c r="E36" s="60">
        <v>71</v>
      </c>
      <c r="F36" s="82"/>
      <c r="G36" s="89">
        <f t="shared" si="2"/>
        <v>0</v>
      </c>
      <c r="H36" s="64" t="e">
        <f t="shared" si="3"/>
        <v>#DIV/0!</v>
      </c>
      <c r="I36" s="96"/>
    </row>
    <row r="37" spans="1:9" s="43" customFormat="1" ht="35.1" customHeight="1" x14ac:dyDescent="0.2">
      <c r="A37" s="44" t="s">
        <v>58</v>
      </c>
      <c r="B37" s="68" t="s">
        <v>95</v>
      </c>
      <c r="C37" s="70">
        <v>96545</v>
      </c>
      <c r="D37" s="62" t="s">
        <v>181</v>
      </c>
      <c r="E37" s="60">
        <v>1370</v>
      </c>
      <c r="F37" s="82"/>
      <c r="G37" s="89">
        <f t="shared" si="2"/>
        <v>0</v>
      </c>
      <c r="H37" s="64" t="e">
        <f t="shared" si="3"/>
        <v>#DIV/0!</v>
      </c>
      <c r="I37" s="96"/>
    </row>
    <row r="38" spans="1:9" s="43" customFormat="1" ht="35.1" customHeight="1" x14ac:dyDescent="0.2">
      <c r="A38" s="44" t="s">
        <v>60</v>
      </c>
      <c r="B38" s="68" t="s">
        <v>96</v>
      </c>
      <c r="C38" s="70">
        <v>96546</v>
      </c>
      <c r="D38" s="62" t="s">
        <v>181</v>
      </c>
      <c r="E38" s="60">
        <v>133</v>
      </c>
      <c r="F38" s="82"/>
      <c r="G38" s="89">
        <f t="shared" si="2"/>
        <v>0</v>
      </c>
      <c r="H38" s="64" t="e">
        <f t="shared" si="3"/>
        <v>#DIV/0!</v>
      </c>
      <c r="I38" s="96"/>
    </row>
    <row r="39" spans="1:9" s="43" customFormat="1" ht="35.1" customHeight="1" x14ac:dyDescent="0.2">
      <c r="A39" s="44" t="s">
        <v>87</v>
      </c>
      <c r="B39" s="68" t="s">
        <v>97</v>
      </c>
      <c r="C39" s="70">
        <v>96548</v>
      </c>
      <c r="D39" s="62" t="s">
        <v>181</v>
      </c>
      <c r="E39" s="60">
        <v>565</v>
      </c>
      <c r="F39" s="82"/>
      <c r="G39" s="89">
        <f t="shared" si="2"/>
        <v>0</v>
      </c>
      <c r="H39" s="64" t="e">
        <f t="shared" si="3"/>
        <v>#DIV/0!</v>
      </c>
      <c r="I39" s="96"/>
    </row>
    <row r="40" spans="1:9" s="43" customFormat="1" ht="35.1" customHeight="1" x14ac:dyDescent="0.2">
      <c r="A40" s="44" t="s">
        <v>88</v>
      </c>
      <c r="B40" s="68" t="s">
        <v>98</v>
      </c>
      <c r="C40" s="70">
        <v>96549</v>
      </c>
      <c r="D40" s="62" t="s">
        <v>181</v>
      </c>
      <c r="E40" s="60">
        <v>835</v>
      </c>
      <c r="F40" s="82"/>
      <c r="G40" s="89">
        <f t="shared" si="2"/>
        <v>0</v>
      </c>
      <c r="H40" s="64" t="e">
        <f t="shared" si="3"/>
        <v>#DIV/0!</v>
      </c>
      <c r="I40" s="96"/>
    </row>
    <row r="41" spans="1:9" s="43" customFormat="1" ht="35.1" customHeight="1" x14ac:dyDescent="0.2">
      <c r="A41" s="71" t="s">
        <v>89</v>
      </c>
      <c r="B41" s="72" t="s">
        <v>184</v>
      </c>
      <c r="C41" s="73">
        <v>2306115</v>
      </c>
      <c r="D41" s="74" t="s">
        <v>182</v>
      </c>
      <c r="E41" s="75">
        <v>195</v>
      </c>
      <c r="F41" s="84"/>
      <c r="G41" s="89">
        <f t="shared" si="2"/>
        <v>0</v>
      </c>
      <c r="H41" s="64" t="e">
        <f t="shared" si="3"/>
        <v>#DIV/0!</v>
      </c>
      <c r="I41" s="96"/>
    </row>
    <row r="42" spans="1:9" ht="30" customHeight="1" x14ac:dyDescent="0.2">
      <c r="A42" s="61"/>
      <c r="B42" s="119" t="s">
        <v>15</v>
      </c>
      <c r="C42" s="119"/>
      <c r="D42" s="119"/>
      <c r="E42" s="119"/>
      <c r="F42" s="83"/>
      <c r="G42" s="91">
        <f>ROUND(SUM(G32:G41),2)</f>
        <v>0</v>
      </c>
      <c r="H42" s="50" t="e">
        <f t="shared" si="3"/>
        <v>#DIV/0!</v>
      </c>
      <c r="I42" s="96"/>
    </row>
    <row r="43" spans="1:9" ht="20.25" customHeight="1" x14ac:dyDescent="0.2">
      <c r="A43" s="104"/>
      <c r="B43" s="104"/>
      <c r="C43" s="104"/>
      <c r="D43" s="104"/>
      <c r="E43" s="104"/>
      <c r="F43" s="104"/>
      <c r="G43" s="104"/>
      <c r="H43" s="104"/>
      <c r="I43" s="96"/>
    </row>
    <row r="44" spans="1:9" ht="35.1" customHeight="1" x14ac:dyDescent="0.2">
      <c r="A44" s="46">
        <v>4</v>
      </c>
      <c r="B44" s="120" t="s">
        <v>108</v>
      </c>
      <c r="C44" s="120"/>
      <c r="D44" s="120"/>
      <c r="E44" s="120"/>
      <c r="F44" s="120"/>
      <c r="G44" s="120"/>
      <c r="H44" s="120"/>
      <c r="I44" s="96"/>
    </row>
    <row r="45" spans="1:9" ht="35.1" customHeight="1" x14ac:dyDescent="0.2">
      <c r="A45" s="65" t="s">
        <v>62</v>
      </c>
      <c r="B45" s="124" t="s">
        <v>99</v>
      </c>
      <c r="C45" s="124"/>
      <c r="D45" s="124"/>
      <c r="E45" s="124"/>
      <c r="F45" s="124"/>
      <c r="G45" s="124"/>
      <c r="H45" s="124"/>
      <c r="I45" s="96"/>
    </row>
    <row r="46" spans="1:9" ht="35.1" customHeight="1" x14ac:dyDescent="0.2">
      <c r="A46" s="53" t="s">
        <v>100</v>
      </c>
      <c r="B46" s="68" t="s">
        <v>185</v>
      </c>
      <c r="C46" s="70">
        <v>92427</v>
      </c>
      <c r="D46" s="62" t="s">
        <v>23</v>
      </c>
      <c r="E46" s="60">
        <v>69.33</v>
      </c>
      <c r="F46" s="82"/>
      <c r="G46" s="89">
        <f>ROUND(E46*F46,2)</f>
        <v>0</v>
      </c>
      <c r="H46" s="64" t="e">
        <f>G46*100/$G$107</f>
        <v>#DIV/0!</v>
      </c>
      <c r="I46" s="96"/>
    </row>
    <row r="47" spans="1:9" ht="35.1" customHeight="1" x14ac:dyDescent="0.2">
      <c r="A47" s="53" t="s">
        <v>101</v>
      </c>
      <c r="B47" s="68" t="s">
        <v>105</v>
      </c>
      <c r="C47" s="70" t="s">
        <v>190</v>
      </c>
      <c r="D47" s="62" t="s">
        <v>42</v>
      </c>
      <c r="E47" s="60">
        <v>20.84</v>
      </c>
      <c r="F47" s="82"/>
      <c r="G47" s="89">
        <f>ROUND(E47*F47,2)</f>
        <v>0</v>
      </c>
      <c r="H47" s="64" t="e">
        <f>G47*100/$G$107</f>
        <v>#DIV/0!</v>
      </c>
      <c r="I47" s="96"/>
    </row>
    <row r="48" spans="1:9" ht="35.1" customHeight="1" x14ac:dyDescent="0.2">
      <c r="A48" s="53" t="s">
        <v>102</v>
      </c>
      <c r="B48" s="68" t="s">
        <v>186</v>
      </c>
      <c r="C48" s="70">
        <v>307731</v>
      </c>
      <c r="D48" s="62" t="s">
        <v>183</v>
      </c>
      <c r="E48" s="60">
        <v>13.44</v>
      </c>
      <c r="F48" s="82"/>
      <c r="G48" s="89">
        <f>ROUND(E48*F48,2)</f>
        <v>0</v>
      </c>
      <c r="H48" s="64" t="e">
        <f>G48*100/$G$107</f>
        <v>#DIV/0!</v>
      </c>
      <c r="I48" s="96"/>
    </row>
    <row r="49" spans="1:9" ht="35.1" customHeight="1" x14ac:dyDescent="0.2">
      <c r="A49" s="53" t="s">
        <v>103</v>
      </c>
      <c r="B49" s="68" t="s">
        <v>106</v>
      </c>
      <c r="C49" s="70">
        <v>92761</v>
      </c>
      <c r="D49" s="62" t="s">
        <v>181</v>
      </c>
      <c r="E49" s="60">
        <v>183</v>
      </c>
      <c r="F49" s="82"/>
      <c r="G49" s="89">
        <f>ROUND(E49*F49,2)</f>
        <v>0</v>
      </c>
      <c r="H49" s="64" t="e">
        <f>G49*100/$G$107</f>
        <v>#DIV/0!</v>
      </c>
      <c r="I49" s="96"/>
    </row>
    <row r="50" spans="1:9" ht="35.1" customHeight="1" x14ac:dyDescent="0.2">
      <c r="A50" s="52" t="s">
        <v>104</v>
      </c>
      <c r="B50" s="68" t="s">
        <v>107</v>
      </c>
      <c r="C50" s="70">
        <v>92765</v>
      </c>
      <c r="D50" s="62" t="s">
        <v>181</v>
      </c>
      <c r="E50" s="60">
        <v>1574</v>
      </c>
      <c r="F50" s="82"/>
      <c r="G50" s="89">
        <f>ROUND(E50*F50,2)</f>
        <v>0</v>
      </c>
      <c r="H50" s="64" t="e">
        <f>G50*100/$G$107</f>
        <v>#DIV/0!</v>
      </c>
      <c r="I50" s="96"/>
    </row>
    <row r="51" spans="1:9" ht="30" customHeight="1" x14ac:dyDescent="0.2">
      <c r="A51" s="65" t="s">
        <v>63</v>
      </c>
      <c r="B51" s="124" t="s">
        <v>109</v>
      </c>
      <c r="C51" s="124"/>
      <c r="D51" s="124"/>
      <c r="E51" s="124"/>
      <c r="F51" s="124"/>
      <c r="G51" s="124"/>
      <c r="H51" s="124"/>
      <c r="I51" s="96"/>
    </row>
    <row r="52" spans="1:9" ht="35.1" customHeight="1" x14ac:dyDescent="0.2">
      <c r="A52" s="53" t="s">
        <v>110</v>
      </c>
      <c r="B52" s="68" t="s">
        <v>187</v>
      </c>
      <c r="C52" s="70">
        <v>96542</v>
      </c>
      <c r="D52" s="62" t="s">
        <v>23</v>
      </c>
      <c r="E52" s="60">
        <v>34</v>
      </c>
      <c r="F52" s="82"/>
      <c r="G52" s="89">
        <f t="shared" ref="G52:G57" si="4">ROUND(E52*F52,2)</f>
        <v>0</v>
      </c>
      <c r="H52" s="64" t="e">
        <f t="shared" ref="H52:H58" si="5">G52*100/$G$107</f>
        <v>#DIV/0!</v>
      </c>
      <c r="I52" s="96"/>
    </row>
    <row r="53" spans="1:9" ht="35.1" customHeight="1" x14ac:dyDescent="0.2">
      <c r="A53" s="53" t="s">
        <v>111</v>
      </c>
      <c r="B53" s="68" t="s">
        <v>117</v>
      </c>
      <c r="C53" s="70" t="s">
        <v>191</v>
      </c>
      <c r="D53" s="62" t="s">
        <v>42</v>
      </c>
      <c r="E53" s="60">
        <v>10.4</v>
      </c>
      <c r="F53" s="82"/>
      <c r="G53" s="89">
        <f t="shared" si="4"/>
        <v>0</v>
      </c>
      <c r="H53" s="64" t="e">
        <f t="shared" si="5"/>
        <v>#DIV/0!</v>
      </c>
      <c r="I53" s="96"/>
    </row>
    <row r="54" spans="1:9" ht="35.1" customHeight="1" x14ac:dyDescent="0.2">
      <c r="A54" s="53" t="s">
        <v>112</v>
      </c>
      <c r="B54" s="68" t="s">
        <v>118</v>
      </c>
      <c r="C54" s="70">
        <v>92759</v>
      </c>
      <c r="D54" s="62" t="s">
        <v>181</v>
      </c>
      <c r="E54" s="60">
        <v>12.4</v>
      </c>
      <c r="F54" s="82"/>
      <c r="G54" s="89">
        <f t="shared" si="4"/>
        <v>0</v>
      </c>
      <c r="H54" s="64" t="e">
        <f t="shared" si="5"/>
        <v>#DIV/0!</v>
      </c>
      <c r="I54" s="96"/>
    </row>
    <row r="55" spans="1:9" ht="35.1" customHeight="1" x14ac:dyDescent="0.2">
      <c r="A55" s="53" t="s">
        <v>113</v>
      </c>
      <c r="B55" s="68" t="s">
        <v>119</v>
      </c>
      <c r="C55" s="70">
        <v>92762</v>
      </c>
      <c r="D55" s="62" t="s">
        <v>181</v>
      </c>
      <c r="E55" s="60">
        <v>213.6</v>
      </c>
      <c r="F55" s="82"/>
      <c r="G55" s="89">
        <f t="shared" si="4"/>
        <v>0</v>
      </c>
      <c r="H55" s="64" t="e">
        <f t="shared" si="5"/>
        <v>#DIV/0!</v>
      </c>
      <c r="I55" s="96"/>
    </row>
    <row r="56" spans="1:9" ht="35.1" customHeight="1" x14ac:dyDescent="0.2">
      <c r="A56" s="53" t="s">
        <v>114</v>
      </c>
      <c r="B56" s="68" t="s">
        <v>107</v>
      </c>
      <c r="C56" s="70">
        <v>92765</v>
      </c>
      <c r="D56" s="62" t="s">
        <v>181</v>
      </c>
      <c r="E56" s="60">
        <v>243.4</v>
      </c>
      <c r="F56" s="82"/>
      <c r="G56" s="89">
        <f t="shared" si="4"/>
        <v>0</v>
      </c>
      <c r="H56" s="64" t="e">
        <f t="shared" si="5"/>
        <v>#DIV/0!</v>
      </c>
      <c r="I56" s="96"/>
    </row>
    <row r="57" spans="1:9" ht="35.1" customHeight="1" x14ac:dyDescent="0.2">
      <c r="A57" s="53" t="s">
        <v>115</v>
      </c>
      <c r="B57" s="68" t="s">
        <v>120</v>
      </c>
      <c r="C57" s="70">
        <v>92766</v>
      </c>
      <c r="D57" s="62" t="s">
        <v>181</v>
      </c>
      <c r="E57" s="60">
        <v>361.2</v>
      </c>
      <c r="F57" s="82"/>
      <c r="G57" s="89">
        <f t="shared" si="4"/>
        <v>0</v>
      </c>
      <c r="H57" s="64" t="e">
        <f t="shared" si="5"/>
        <v>#DIV/0!</v>
      </c>
      <c r="I57" s="96"/>
    </row>
    <row r="58" spans="1:9" ht="30" customHeight="1" x14ac:dyDescent="0.2">
      <c r="A58" s="58"/>
      <c r="B58" s="125" t="s">
        <v>116</v>
      </c>
      <c r="C58" s="126"/>
      <c r="D58" s="126"/>
      <c r="E58" s="126"/>
      <c r="F58" s="85"/>
      <c r="G58" s="91">
        <f>ROUND(SUM(G46:G57),2)</f>
        <v>0</v>
      </c>
      <c r="H58" s="50" t="e">
        <f t="shared" si="5"/>
        <v>#DIV/0!</v>
      </c>
      <c r="I58" s="96"/>
    </row>
    <row r="59" spans="1:9" ht="20.100000000000001" customHeight="1" x14ac:dyDescent="0.2">
      <c r="A59" s="127"/>
      <c r="B59" s="128"/>
      <c r="C59" s="128"/>
      <c r="D59" s="128"/>
      <c r="E59" s="128"/>
      <c r="F59" s="128"/>
      <c r="G59" s="128"/>
      <c r="H59" s="129"/>
      <c r="I59" s="96"/>
    </row>
    <row r="60" spans="1:9" ht="30" customHeight="1" x14ac:dyDescent="0.2">
      <c r="A60" s="46">
        <v>5</v>
      </c>
      <c r="B60" s="130" t="s">
        <v>121</v>
      </c>
      <c r="C60" s="131"/>
      <c r="D60" s="131"/>
      <c r="E60" s="131"/>
      <c r="F60" s="131"/>
      <c r="G60" s="131"/>
      <c r="H60" s="132"/>
      <c r="I60" s="96"/>
    </row>
    <row r="61" spans="1:9" ht="30" customHeight="1" x14ac:dyDescent="0.2">
      <c r="A61" s="65" t="s">
        <v>64</v>
      </c>
      <c r="B61" s="124" t="s">
        <v>128</v>
      </c>
      <c r="C61" s="124"/>
      <c r="D61" s="124"/>
      <c r="E61" s="124"/>
      <c r="F61" s="124"/>
      <c r="G61" s="124"/>
      <c r="H61" s="124"/>
      <c r="I61" s="96"/>
    </row>
    <row r="62" spans="1:9" ht="35.1" customHeight="1" x14ac:dyDescent="0.2">
      <c r="A62" s="44" t="s">
        <v>122</v>
      </c>
      <c r="B62" s="68" t="s">
        <v>129</v>
      </c>
      <c r="C62" s="70">
        <v>92267</v>
      </c>
      <c r="D62" s="62" t="s">
        <v>23</v>
      </c>
      <c r="E62" s="60">
        <v>330</v>
      </c>
      <c r="F62" s="82"/>
      <c r="G62" s="89">
        <f t="shared" ref="G62:G67" si="6">ROUND(E62*F62,2)</f>
        <v>0</v>
      </c>
      <c r="H62" s="64" t="e">
        <f t="shared" ref="H62:H67" si="7">G62*100/$G$107</f>
        <v>#DIV/0!</v>
      </c>
      <c r="I62" s="96"/>
    </row>
    <row r="63" spans="1:9" ht="35.1" customHeight="1" x14ac:dyDescent="0.2">
      <c r="A63" s="44" t="s">
        <v>123</v>
      </c>
      <c r="B63" s="68" t="s">
        <v>130</v>
      </c>
      <c r="C63" s="70">
        <v>101793</v>
      </c>
      <c r="D63" s="62" t="s">
        <v>42</v>
      </c>
      <c r="E63" s="60">
        <v>330</v>
      </c>
      <c r="F63" s="82"/>
      <c r="G63" s="89">
        <f t="shared" si="6"/>
        <v>0</v>
      </c>
      <c r="H63" s="64" t="e">
        <f t="shared" si="7"/>
        <v>#DIV/0!</v>
      </c>
      <c r="I63" s="96"/>
    </row>
    <row r="64" spans="1:9" ht="35.1" customHeight="1" x14ac:dyDescent="0.2">
      <c r="A64" s="44" t="s">
        <v>124</v>
      </c>
      <c r="B64" s="68" t="s">
        <v>117</v>
      </c>
      <c r="C64" s="70" t="s">
        <v>192</v>
      </c>
      <c r="D64" s="62" t="s">
        <v>42</v>
      </c>
      <c r="E64" s="60">
        <v>60</v>
      </c>
      <c r="F64" s="82"/>
      <c r="G64" s="89">
        <f t="shared" si="6"/>
        <v>0</v>
      </c>
      <c r="H64" s="64" t="e">
        <f t="shared" si="7"/>
        <v>#DIV/0!</v>
      </c>
      <c r="I64" s="96"/>
    </row>
    <row r="65" spans="1:9" ht="35.1" customHeight="1" x14ac:dyDescent="0.2">
      <c r="A65" s="44" t="s">
        <v>125</v>
      </c>
      <c r="B65" s="68" t="s">
        <v>131</v>
      </c>
      <c r="C65" s="70">
        <v>92770</v>
      </c>
      <c r="D65" s="62" t="s">
        <v>181</v>
      </c>
      <c r="E65" s="60">
        <v>4106</v>
      </c>
      <c r="F65" s="82"/>
      <c r="G65" s="89">
        <f t="shared" si="6"/>
        <v>0</v>
      </c>
      <c r="H65" s="64" t="e">
        <f t="shared" si="7"/>
        <v>#DIV/0!</v>
      </c>
      <c r="I65" s="96"/>
    </row>
    <row r="66" spans="1:9" ht="38.25" customHeight="1" x14ac:dyDescent="0.2">
      <c r="A66" s="44" t="s">
        <v>126</v>
      </c>
      <c r="B66" s="68" t="s">
        <v>188</v>
      </c>
      <c r="C66" s="70" t="s">
        <v>193</v>
      </c>
      <c r="D66" s="62" t="s">
        <v>182</v>
      </c>
      <c r="E66" s="60">
        <v>300</v>
      </c>
      <c r="F66" s="82"/>
      <c r="G66" s="89">
        <f t="shared" si="6"/>
        <v>0</v>
      </c>
      <c r="H66" s="64" t="e">
        <f t="shared" si="7"/>
        <v>#DIV/0!</v>
      </c>
      <c r="I66" s="96"/>
    </row>
    <row r="67" spans="1:9" ht="23.25" customHeight="1" x14ac:dyDescent="0.2">
      <c r="A67" s="44" t="s">
        <v>127</v>
      </c>
      <c r="B67" s="68" t="s">
        <v>132</v>
      </c>
      <c r="C67" s="70" t="s">
        <v>193</v>
      </c>
      <c r="D67" s="62" t="s">
        <v>133</v>
      </c>
      <c r="E67" s="60">
        <v>1</v>
      </c>
      <c r="F67" s="82"/>
      <c r="G67" s="89">
        <f t="shared" si="6"/>
        <v>0</v>
      </c>
      <c r="H67" s="64" t="e">
        <f t="shared" si="7"/>
        <v>#DIV/0!</v>
      </c>
      <c r="I67" s="96"/>
    </row>
    <row r="68" spans="1:9" ht="30" customHeight="1" x14ac:dyDescent="0.2">
      <c r="A68" s="65" t="s">
        <v>65</v>
      </c>
      <c r="B68" s="124" t="s">
        <v>134</v>
      </c>
      <c r="C68" s="124"/>
      <c r="D68" s="124"/>
      <c r="E68" s="124"/>
      <c r="F68" s="124"/>
      <c r="G68" s="124"/>
      <c r="H68" s="124"/>
      <c r="I68" s="96"/>
    </row>
    <row r="69" spans="1:9" ht="60" customHeight="1" x14ac:dyDescent="0.2">
      <c r="A69" s="44" t="s">
        <v>135</v>
      </c>
      <c r="B69" s="59" t="s">
        <v>141</v>
      </c>
      <c r="C69" s="70">
        <v>100341</v>
      </c>
      <c r="D69" s="62" t="s">
        <v>23</v>
      </c>
      <c r="E69" s="60">
        <v>38</v>
      </c>
      <c r="F69" s="82"/>
      <c r="G69" s="89">
        <f t="shared" ref="G69:G74" si="8">ROUND(E69*F69,2)</f>
        <v>0</v>
      </c>
      <c r="H69" s="64" t="e">
        <f t="shared" ref="H69:H75" si="9">G69*100/$G$107</f>
        <v>#DIV/0!</v>
      </c>
      <c r="I69" s="96"/>
    </row>
    <row r="70" spans="1:9" ht="39.950000000000003" customHeight="1" x14ac:dyDescent="0.2">
      <c r="A70" s="44" t="s">
        <v>136</v>
      </c>
      <c r="B70" s="59" t="s">
        <v>142</v>
      </c>
      <c r="C70" s="70">
        <v>100349</v>
      </c>
      <c r="D70" s="62" t="s">
        <v>42</v>
      </c>
      <c r="E70" s="60">
        <v>7.4</v>
      </c>
      <c r="F70" s="82"/>
      <c r="G70" s="89">
        <f t="shared" si="8"/>
        <v>0</v>
      </c>
      <c r="H70" s="64" t="e">
        <f t="shared" si="9"/>
        <v>#DIV/0!</v>
      </c>
      <c r="I70" s="96"/>
    </row>
    <row r="71" spans="1:9" ht="39.950000000000003" customHeight="1" x14ac:dyDescent="0.2">
      <c r="A71" s="44" t="s">
        <v>137</v>
      </c>
      <c r="B71" s="59" t="s">
        <v>143</v>
      </c>
      <c r="C71" s="70">
        <v>100342</v>
      </c>
      <c r="D71" s="62" t="s">
        <v>181</v>
      </c>
      <c r="E71" s="60">
        <v>21</v>
      </c>
      <c r="F71" s="82"/>
      <c r="G71" s="89">
        <f t="shared" si="8"/>
        <v>0</v>
      </c>
      <c r="H71" s="64" t="e">
        <f t="shared" si="9"/>
        <v>#DIV/0!</v>
      </c>
      <c r="I71" s="96"/>
    </row>
    <row r="72" spans="1:9" ht="39.950000000000003" customHeight="1" x14ac:dyDescent="0.2">
      <c r="A72" s="44" t="s">
        <v>138</v>
      </c>
      <c r="B72" s="59" t="s">
        <v>144</v>
      </c>
      <c r="C72" s="70">
        <v>100343</v>
      </c>
      <c r="D72" s="62" t="s">
        <v>181</v>
      </c>
      <c r="E72" s="60">
        <v>90.4</v>
      </c>
      <c r="F72" s="82"/>
      <c r="G72" s="89">
        <f t="shared" si="8"/>
        <v>0</v>
      </c>
      <c r="H72" s="64" t="e">
        <f t="shared" si="9"/>
        <v>#DIV/0!</v>
      </c>
      <c r="I72" s="96"/>
    </row>
    <row r="73" spans="1:9" ht="39.950000000000003" customHeight="1" x14ac:dyDescent="0.2">
      <c r="A73" s="44" t="s">
        <v>139</v>
      </c>
      <c r="B73" s="59" t="s">
        <v>145</v>
      </c>
      <c r="C73" s="70">
        <v>100344</v>
      </c>
      <c r="D73" s="62" t="s">
        <v>181</v>
      </c>
      <c r="E73" s="60">
        <v>97</v>
      </c>
      <c r="F73" s="82"/>
      <c r="G73" s="89">
        <f t="shared" si="8"/>
        <v>0</v>
      </c>
      <c r="H73" s="64" t="e">
        <f t="shared" si="9"/>
        <v>#DIV/0!</v>
      </c>
      <c r="I73" s="96"/>
    </row>
    <row r="74" spans="1:9" ht="39.950000000000003" customHeight="1" x14ac:dyDescent="0.2">
      <c r="A74" s="44" t="s">
        <v>140</v>
      </c>
      <c r="B74" s="59" t="s">
        <v>146</v>
      </c>
      <c r="C74" s="70">
        <v>100346</v>
      </c>
      <c r="D74" s="62" t="s">
        <v>181</v>
      </c>
      <c r="E74" s="60">
        <v>105.6</v>
      </c>
      <c r="F74" s="82"/>
      <c r="G74" s="89">
        <f t="shared" si="8"/>
        <v>0</v>
      </c>
      <c r="H74" s="64" t="e">
        <f t="shared" si="9"/>
        <v>#DIV/0!</v>
      </c>
      <c r="I74" s="96"/>
    </row>
    <row r="75" spans="1:9" ht="30" customHeight="1" x14ac:dyDescent="0.2">
      <c r="A75" s="61"/>
      <c r="B75" s="119" t="s">
        <v>147</v>
      </c>
      <c r="C75" s="119"/>
      <c r="D75" s="119"/>
      <c r="E75" s="119"/>
      <c r="F75" s="83"/>
      <c r="G75" s="91">
        <f>ROUND(SUM(G62:G74),2)</f>
        <v>0</v>
      </c>
      <c r="H75" s="50" t="e">
        <f t="shared" si="9"/>
        <v>#DIV/0!</v>
      </c>
      <c r="I75" s="96"/>
    </row>
    <row r="76" spans="1:9" ht="20.100000000000001" customHeight="1" x14ac:dyDescent="0.2">
      <c r="A76" s="104"/>
      <c r="B76" s="104"/>
      <c r="C76" s="104"/>
      <c r="D76" s="104"/>
      <c r="E76" s="104"/>
      <c r="F76" s="104"/>
      <c r="G76" s="104"/>
      <c r="H76" s="104"/>
      <c r="I76" s="96"/>
    </row>
    <row r="77" spans="1:9" ht="35.1" customHeight="1" x14ac:dyDescent="0.2">
      <c r="A77" s="46">
        <v>6</v>
      </c>
      <c r="B77" s="130" t="s">
        <v>148</v>
      </c>
      <c r="C77" s="131"/>
      <c r="D77" s="131"/>
      <c r="E77" s="131"/>
      <c r="F77" s="131"/>
      <c r="G77" s="131"/>
      <c r="H77" s="132"/>
      <c r="I77" s="96"/>
    </row>
    <row r="78" spans="1:9" ht="35.1" customHeight="1" x14ac:dyDescent="0.2">
      <c r="A78" s="44" t="s">
        <v>66</v>
      </c>
      <c r="B78" s="68" t="s">
        <v>105</v>
      </c>
      <c r="C78" s="70" t="s">
        <v>194</v>
      </c>
      <c r="D78" s="62" t="s">
        <v>42</v>
      </c>
      <c r="E78" s="60">
        <v>9.86</v>
      </c>
      <c r="F78" s="82"/>
      <c r="G78" s="92">
        <f t="shared" ref="G78:G83" si="10">ROUND(E78*F78,2)</f>
        <v>0</v>
      </c>
      <c r="H78" s="64" t="e">
        <f t="shared" ref="H78:H84" si="11">G78*100/$G$107</f>
        <v>#DIV/0!</v>
      </c>
      <c r="I78" s="96"/>
    </row>
    <row r="79" spans="1:9" ht="35.1" customHeight="1" x14ac:dyDescent="0.2">
      <c r="A79" s="44" t="s">
        <v>67</v>
      </c>
      <c r="B79" s="68" t="s">
        <v>185</v>
      </c>
      <c r="C79" s="70">
        <v>92427</v>
      </c>
      <c r="D79" s="62" t="s">
        <v>23</v>
      </c>
      <c r="E79" s="60">
        <v>200.64</v>
      </c>
      <c r="F79" s="82"/>
      <c r="G79" s="92">
        <f t="shared" si="10"/>
        <v>0</v>
      </c>
      <c r="H79" s="64" t="e">
        <f t="shared" si="11"/>
        <v>#DIV/0!</v>
      </c>
      <c r="I79" s="96"/>
    </row>
    <row r="80" spans="1:9" ht="35.1" customHeight="1" x14ac:dyDescent="0.2">
      <c r="A80" s="44" t="s">
        <v>68</v>
      </c>
      <c r="B80" s="68" t="s">
        <v>151</v>
      </c>
      <c r="C80" s="70">
        <v>92759</v>
      </c>
      <c r="D80" s="62" t="s">
        <v>181</v>
      </c>
      <c r="E80" s="60">
        <v>198</v>
      </c>
      <c r="F80" s="82"/>
      <c r="G80" s="92">
        <f t="shared" si="10"/>
        <v>0</v>
      </c>
      <c r="H80" s="64" t="e">
        <f t="shared" si="11"/>
        <v>#DIV/0!</v>
      </c>
      <c r="I80" s="96"/>
    </row>
    <row r="81" spans="1:9" ht="35.1" customHeight="1" x14ac:dyDescent="0.2">
      <c r="A81" s="44" t="s">
        <v>69</v>
      </c>
      <c r="B81" s="68" t="s">
        <v>152</v>
      </c>
      <c r="C81" s="70">
        <v>92761</v>
      </c>
      <c r="D81" s="62" t="s">
        <v>181</v>
      </c>
      <c r="E81" s="60">
        <v>171.6</v>
      </c>
      <c r="F81" s="82"/>
      <c r="G81" s="92">
        <f t="shared" si="10"/>
        <v>0</v>
      </c>
      <c r="H81" s="64" t="e">
        <f t="shared" si="11"/>
        <v>#DIV/0!</v>
      </c>
      <c r="I81" s="96"/>
    </row>
    <row r="82" spans="1:9" ht="35.1" customHeight="1" x14ac:dyDescent="0.2">
      <c r="A82" s="44" t="s">
        <v>149</v>
      </c>
      <c r="B82" s="68" t="s">
        <v>153</v>
      </c>
      <c r="C82" s="70">
        <v>92762</v>
      </c>
      <c r="D82" s="62" t="s">
        <v>181</v>
      </c>
      <c r="E82" s="60">
        <v>891</v>
      </c>
      <c r="F82" s="82"/>
      <c r="G82" s="92">
        <f t="shared" si="10"/>
        <v>0</v>
      </c>
      <c r="H82" s="64" t="e">
        <f t="shared" si="11"/>
        <v>#DIV/0!</v>
      </c>
      <c r="I82" s="96"/>
    </row>
    <row r="83" spans="1:9" ht="35.1" customHeight="1" x14ac:dyDescent="0.2">
      <c r="A83" s="44" t="s">
        <v>150</v>
      </c>
      <c r="B83" s="68" t="s">
        <v>154</v>
      </c>
      <c r="C83" s="70">
        <v>92763</v>
      </c>
      <c r="D83" s="62" t="s">
        <v>181</v>
      </c>
      <c r="E83" s="60">
        <v>660</v>
      </c>
      <c r="F83" s="82"/>
      <c r="G83" s="92">
        <f t="shared" si="10"/>
        <v>0</v>
      </c>
      <c r="H83" s="64" t="e">
        <f t="shared" si="11"/>
        <v>#DIV/0!</v>
      </c>
      <c r="I83" s="96"/>
    </row>
    <row r="84" spans="1:9" ht="30" customHeight="1" x14ac:dyDescent="0.2">
      <c r="A84" s="61"/>
      <c r="B84" s="119" t="s">
        <v>15</v>
      </c>
      <c r="C84" s="119"/>
      <c r="D84" s="119"/>
      <c r="E84" s="119"/>
      <c r="F84" s="83"/>
      <c r="G84" s="91">
        <f>ROUND(SUM(G78:G83),2)</f>
        <v>0</v>
      </c>
      <c r="H84" s="50" t="e">
        <f t="shared" si="11"/>
        <v>#DIV/0!</v>
      </c>
      <c r="I84" s="96"/>
    </row>
    <row r="85" spans="1:9" ht="20.100000000000001" customHeight="1" x14ac:dyDescent="0.2">
      <c r="A85" s="104"/>
      <c r="B85" s="104"/>
      <c r="C85" s="104"/>
      <c r="D85" s="104"/>
      <c r="E85" s="104"/>
      <c r="F85" s="104"/>
      <c r="G85" s="104"/>
      <c r="H85" s="104"/>
      <c r="I85" s="96"/>
    </row>
    <row r="86" spans="1:9" ht="35.1" customHeight="1" x14ac:dyDescent="0.2">
      <c r="A86" s="46">
        <v>7</v>
      </c>
      <c r="B86" s="120" t="s">
        <v>155</v>
      </c>
      <c r="C86" s="120"/>
      <c r="D86" s="120"/>
      <c r="E86" s="120"/>
      <c r="F86" s="120"/>
      <c r="G86" s="120"/>
      <c r="H86" s="120"/>
      <c r="I86" s="96"/>
    </row>
    <row r="87" spans="1:9" ht="35.1" customHeight="1" x14ac:dyDescent="0.2">
      <c r="A87" s="65" t="s">
        <v>70</v>
      </c>
      <c r="B87" s="124" t="s">
        <v>156</v>
      </c>
      <c r="C87" s="124"/>
      <c r="D87" s="124"/>
      <c r="E87" s="124"/>
      <c r="F87" s="124"/>
      <c r="G87" s="124"/>
      <c r="H87" s="124"/>
      <c r="I87" s="96"/>
    </row>
    <row r="88" spans="1:9" ht="35.1" customHeight="1" x14ac:dyDescent="0.2">
      <c r="A88" s="44" t="s">
        <v>157</v>
      </c>
      <c r="B88" s="68" t="s">
        <v>92</v>
      </c>
      <c r="C88" s="70">
        <v>96558</v>
      </c>
      <c r="D88" s="62" t="s">
        <v>42</v>
      </c>
      <c r="E88" s="60">
        <v>42.84</v>
      </c>
      <c r="F88" s="82"/>
      <c r="G88" s="92">
        <f t="shared" ref="G88:G96" si="12">ROUND(E88*F88,2)</f>
        <v>0</v>
      </c>
      <c r="H88" s="49" t="e">
        <f t="shared" ref="H88:H96" si="13">G88*100/$G$107</f>
        <v>#DIV/0!</v>
      </c>
      <c r="I88" s="96"/>
    </row>
    <row r="89" spans="1:9" ht="35.1" customHeight="1" x14ac:dyDescent="0.2">
      <c r="A89" s="44" t="s">
        <v>158</v>
      </c>
      <c r="B89" s="68" t="s">
        <v>93</v>
      </c>
      <c r="C89" s="70">
        <v>96543</v>
      </c>
      <c r="D89" s="62" t="s">
        <v>181</v>
      </c>
      <c r="E89" s="60">
        <v>47</v>
      </c>
      <c r="F89" s="82"/>
      <c r="G89" s="92">
        <f t="shared" si="12"/>
        <v>0</v>
      </c>
      <c r="H89" s="49" t="e">
        <f t="shared" si="13"/>
        <v>#DIV/0!</v>
      </c>
      <c r="I89" s="96"/>
    </row>
    <row r="90" spans="1:9" ht="35.1" customHeight="1" x14ac:dyDescent="0.2">
      <c r="A90" s="44" t="s">
        <v>159</v>
      </c>
      <c r="B90" s="68" t="s">
        <v>94</v>
      </c>
      <c r="C90" s="70">
        <v>96544</v>
      </c>
      <c r="D90" s="62" t="s">
        <v>181</v>
      </c>
      <c r="E90" s="60">
        <v>71</v>
      </c>
      <c r="F90" s="82"/>
      <c r="G90" s="92">
        <f t="shared" si="12"/>
        <v>0</v>
      </c>
      <c r="H90" s="49" t="e">
        <f t="shared" si="13"/>
        <v>#DIV/0!</v>
      </c>
      <c r="I90" s="96"/>
    </row>
    <row r="91" spans="1:9" ht="35.1" customHeight="1" x14ac:dyDescent="0.2">
      <c r="A91" s="44" t="s">
        <v>160</v>
      </c>
      <c r="B91" s="68" t="s">
        <v>95</v>
      </c>
      <c r="C91" s="70">
        <v>96545</v>
      </c>
      <c r="D91" s="62" t="s">
        <v>181</v>
      </c>
      <c r="E91" s="60">
        <v>1370</v>
      </c>
      <c r="F91" s="82"/>
      <c r="G91" s="92">
        <f t="shared" si="12"/>
        <v>0</v>
      </c>
      <c r="H91" s="49" t="e">
        <f t="shared" si="13"/>
        <v>#DIV/0!</v>
      </c>
      <c r="I91" s="96"/>
    </row>
    <row r="92" spans="1:9" ht="35.1" customHeight="1" x14ac:dyDescent="0.2">
      <c r="A92" s="44" t="s">
        <v>161</v>
      </c>
      <c r="B92" s="68" t="s">
        <v>96</v>
      </c>
      <c r="C92" s="70">
        <v>96546</v>
      </c>
      <c r="D92" s="62" t="s">
        <v>181</v>
      </c>
      <c r="E92" s="60">
        <v>133</v>
      </c>
      <c r="F92" s="82"/>
      <c r="G92" s="92">
        <f t="shared" si="12"/>
        <v>0</v>
      </c>
      <c r="H92" s="49" t="e">
        <f t="shared" si="13"/>
        <v>#DIV/0!</v>
      </c>
      <c r="I92" s="96"/>
    </row>
    <row r="93" spans="1:9" ht="35.1" customHeight="1" x14ac:dyDescent="0.2">
      <c r="A93" s="44" t="s">
        <v>162</v>
      </c>
      <c r="B93" s="68" t="s">
        <v>97</v>
      </c>
      <c r="C93" s="70">
        <v>96548</v>
      </c>
      <c r="D93" s="62" t="s">
        <v>181</v>
      </c>
      <c r="E93" s="60">
        <v>565</v>
      </c>
      <c r="F93" s="82"/>
      <c r="G93" s="92">
        <f t="shared" si="12"/>
        <v>0</v>
      </c>
      <c r="H93" s="49" t="e">
        <f t="shared" si="13"/>
        <v>#DIV/0!</v>
      </c>
      <c r="I93" s="96"/>
    </row>
    <row r="94" spans="1:9" ht="35.1" customHeight="1" x14ac:dyDescent="0.2">
      <c r="A94" s="44" t="s">
        <v>163</v>
      </c>
      <c r="B94" s="68" t="s">
        <v>98</v>
      </c>
      <c r="C94" s="70">
        <v>96549</v>
      </c>
      <c r="D94" s="62" t="s">
        <v>181</v>
      </c>
      <c r="E94" s="60">
        <v>835</v>
      </c>
      <c r="F94" s="82"/>
      <c r="G94" s="92">
        <f t="shared" si="12"/>
        <v>0</v>
      </c>
      <c r="H94" s="49" t="e">
        <f t="shared" si="13"/>
        <v>#DIV/0!</v>
      </c>
      <c r="I94" s="96"/>
    </row>
    <row r="95" spans="1:9" ht="35.1" customHeight="1" x14ac:dyDescent="0.2">
      <c r="A95" s="67" t="s">
        <v>164</v>
      </c>
      <c r="B95" s="68" t="s">
        <v>91</v>
      </c>
      <c r="C95" s="70">
        <v>96542</v>
      </c>
      <c r="D95" s="62" t="s">
        <v>23</v>
      </c>
      <c r="E95" s="60">
        <v>44.72</v>
      </c>
      <c r="F95" s="82"/>
      <c r="G95" s="92">
        <f t="shared" si="12"/>
        <v>0</v>
      </c>
      <c r="H95" s="66" t="e">
        <f t="shared" si="13"/>
        <v>#DIV/0!</v>
      </c>
      <c r="I95" s="96"/>
    </row>
    <row r="96" spans="1:9" ht="35.1" customHeight="1" x14ac:dyDescent="0.2">
      <c r="A96" s="71" t="s">
        <v>165</v>
      </c>
      <c r="B96" s="72" t="s">
        <v>184</v>
      </c>
      <c r="C96" s="73">
        <v>2306115</v>
      </c>
      <c r="D96" s="74" t="s">
        <v>182</v>
      </c>
      <c r="E96" s="75">
        <v>150</v>
      </c>
      <c r="F96" s="84"/>
      <c r="G96" s="92">
        <f t="shared" si="12"/>
        <v>0</v>
      </c>
      <c r="H96" s="49" t="e">
        <f t="shared" si="13"/>
        <v>#DIV/0!</v>
      </c>
      <c r="I96" s="96"/>
    </row>
    <row r="97" spans="1:9" ht="35.1" customHeight="1" x14ac:dyDescent="0.2">
      <c r="A97" s="65" t="s">
        <v>71</v>
      </c>
      <c r="B97" s="124" t="s">
        <v>210</v>
      </c>
      <c r="C97" s="124"/>
      <c r="D97" s="124"/>
      <c r="E97" s="124"/>
      <c r="F97" s="124"/>
      <c r="G97" s="124"/>
      <c r="H97" s="124"/>
      <c r="I97" s="96"/>
    </row>
    <row r="98" spans="1:9" ht="35.1" customHeight="1" x14ac:dyDescent="0.2">
      <c r="A98" s="44" t="s">
        <v>166</v>
      </c>
      <c r="B98" s="68" t="s">
        <v>142</v>
      </c>
      <c r="C98" s="70">
        <v>100349</v>
      </c>
      <c r="D98" s="62" t="s">
        <v>42</v>
      </c>
      <c r="E98" s="60">
        <v>41.8</v>
      </c>
      <c r="F98" s="82"/>
      <c r="G98" s="92">
        <f t="shared" ref="G98:G104" si="14">ROUND(E98*F98,2)</f>
        <v>0</v>
      </c>
      <c r="H98" s="49" t="e">
        <f t="shared" ref="H98:H105" si="15">G98*100/$G$107</f>
        <v>#DIV/0!</v>
      </c>
      <c r="I98" s="96"/>
    </row>
    <row r="99" spans="1:9" ht="63.75" customHeight="1" x14ac:dyDescent="0.2">
      <c r="A99" s="44" t="s">
        <v>167</v>
      </c>
      <c r="B99" s="68" t="s">
        <v>141</v>
      </c>
      <c r="C99" s="70">
        <v>100341</v>
      </c>
      <c r="D99" s="62" t="s">
        <v>23</v>
      </c>
      <c r="E99" s="60">
        <v>206.08</v>
      </c>
      <c r="F99" s="82"/>
      <c r="G99" s="92">
        <f t="shared" si="14"/>
        <v>0</v>
      </c>
      <c r="H99" s="49" t="e">
        <f t="shared" si="15"/>
        <v>#DIV/0!</v>
      </c>
      <c r="I99" s="96"/>
    </row>
    <row r="100" spans="1:9" ht="35.1" customHeight="1" x14ac:dyDescent="0.2">
      <c r="A100" s="44" t="s">
        <v>168</v>
      </c>
      <c r="B100" s="68" t="s">
        <v>143</v>
      </c>
      <c r="C100" s="70">
        <v>100342</v>
      </c>
      <c r="D100" s="62" t="s">
        <v>181</v>
      </c>
      <c r="E100" s="60">
        <v>314</v>
      </c>
      <c r="F100" s="82"/>
      <c r="G100" s="92">
        <f t="shared" si="14"/>
        <v>0</v>
      </c>
      <c r="H100" s="49" t="e">
        <f t="shared" si="15"/>
        <v>#DIV/0!</v>
      </c>
      <c r="I100" s="96"/>
    </row>
    <row r="101" spans="1:9" ht="35.1" customHeight="1" x14ac:dyDescent="0.2">
      <c r="A101" s="44" t="s">
        <v>169</v>
      </c>
      <c r="B101" s="68" t="s">
        <v>144</v>
      </c>
      <c r="C101" s="70">
        <v>100343</v>
      </c>
      <c r="D101" s="62" t="s">
        <v>181</v>
      </c>
      <c r="E101" s="60">
        <v>204</v>
      </c>
      <c r="F101" s="82"/>
      <c r="G101" s="92">
        <f t="shared" si="14"/>
        <v>0</v>
      </c>
      <c r="H101" s="49" t="e">
        <f t="shared" si="15"/>
        <v>#DIV/0!</v>
      </c>
      <c r="I101" s="96"/>
    </row>
    <row r="102" spans="1:9" ht="35.1" customHeight="1" x14ac:dyDescent="0.2">
      <c r="A102" s="44" t="s">
        <v>170</v>
      </c>
      <c r="B102" s="68" t="s">
        <v>174</v>
      </c>
      <c r="C102" s="70">
        <v>100345</v>
      </c>
      <c r="D102" s="62" t="s">
        <v>181</v>
      </c>
      <c r="E102" s="60">
        <v>992</v>
      </c>
      <c r="F102" s="82"/>
      <c r="G102" s="92">
        <f t="shared" si="14"/>
        <v>0</v>
      </c>
      <c r="H102" s="49" t="e">
        <f t="shared" si="15"/>
        <v>#DIV/0!</v>
      </c>
      <c r="I102" s="96"/>
    </row>
    <row r="103" spans="1:9" ht="35.1" customHeight="1" x14ac:dyDescent="0.2">
      <c r="A103" s="44" t="s">
        <v>171</v>
      </c>
      <c r="B103" s="68" t="s">
        <v>146</v>
      </c>
      <c r="C103" s="70">
        <v>100346</v>
      </c>
      <c r="D103" s="62" t="s">
        <v>181</v>
      </c>
      <c r="E103" s="60">
        <v>1587.2</v>
      </c>
      <c r="F103" s="82"/>
      <c r="G103" s="92">
        <f t="shared" si="14"/>
        <v>0</v>
      </c>
      <c r="H103" s="49" t="e">
        <f t="shared" si="15"/>
        <v>#DIV/0!</v>
      </c>
      <c r="I103" s="96"/>
    </row>
    <row r="104" spans="1:9" ht="35.1" customHeight="1" x14ac:dyDescent="0.2">
      <c r="A104" s="44" t="s">
        <v>172</v>
      </c>
      <c r="B104" s="68" t="s">
        <v>175</v>
      </c>
      <c r="C104" s="70">
        <v>100347</v>
      </c>
      <c r="D104" s="62" t="s">
        <v>181</v>
      </c>
      <c r="E104" s="60">
        <v>270</v>
      </c>
      <c r="F104" s="82"/>
      <c r="G104" s="92">
        <f t="shared" si="14"/>
        <v>0</v>
      </c>
      <c r="H104" s="49" t="e">
        <f t="shared" si="15"/>
        <v>#DIV/0!</v>
      </c>
      <c r="I104" s="96"/>
    </row>
    <row r="105" spans="1:9" ht="35.1" customHeight="1" x14ac:dyDescent="0.2">
      <c r="A105" s="61"/>
      <c r="B105" s="119" t="s">
        <v>173</v>
      </c>
      <c r="C105" s="119"/>
      <c r="D105" s="119"/>
      <c r="E105" s="119"/>
      <c r="F105" s="83"/>
      <c r="G105" s="91">
        <f>ROUND(SUM(G88:G104),2)</f>
        <v>0</v>
      </c>
      <c r="H105" s="50" t="e">
        <f t="shared" si="15"/>
        <v>#DIV/0!</v>
      </c>
      <c r="I105" s="96"/>
    </row>
    <row r="106" spans="1:9" ht="20.100000000000001" customHeight="1" x14ac:dyDescent="0.2">
      <c r="A106" s="104"/>
      <c r="B106" s="104"/>
      <c r="C106" s="104"/>
      <c r="D106" s="104"/>
      <c r="E106" s="104"/>
      <c r="F106" s="104"/>
      <c r="G106" s="104"/>
      <c r="H106" s="104"/>
      <c r="I106" s="96"/>
    </row>
    <row r="107" spans="1:9" ht="35.1" customHeight="1" x14ac:dyDescent="0.2">
      <c r="A107" s="133" t="s">
        <v>72</v>
      </c>
      <c r="B107" s="133"/>
      <c r="C107" s="133"/>
      <c r="D107" s="133"/>
      <c r="E107" s="133"/>
      <c r="F107" s="86"/>
      <c r="G107" s="81">
        <f>ROUND(SUM(G15+G29+G42+G58+G75+G84+G105),2)</f>
        <v>0</v>
      </c>
      <c r="H107" s="51" t="e">
        <f>G107*100/G107</f>
        <v>#DIV/0!</v>
      </c>
      <c r="I107" s="96"/>
    </row>
    <row r="109" spans="1:9" ht="14.25" customHeight="1" x14ac:dyDescent="0.2"/>
    <row r="110" spans="1:9" ht="15" x14ac:dyDescent="0.25">
      <c r="F110" s="76"/>
    </row>
    <row r="111" spans="1:9" ht="15" x14ac:dyDescent="0.25">
      <c r="F111" s="76"/>
    </row>
  </sheetData>
  <mergeCells count="37">
    <mergeCell ref="B97:H97"/>
    <mergeCell ref="B105:E105"/>
    <mergeCell ref="A106:H106"/>
    <mergeCell ref="A107:E107"/>
    <mergeCell ref="A76:H76"/>
    <mergeCell ref="B77:H77"/>
    <mergeCell ref="B84:E84"/>
    <mergeCell ref="A85:H85"/>
    <mergeCell ref="B86:H86"/>
    <mergeCell ref="B87:H87"/>
    <mergeCell ref="B75:E75"/>
    <mergeCell ref="B31:H31"/>
    <mergeCell ref="B42:E42"/>
    <mergeCell ref="A43:H43"/>
    <mergeCell ref="B44:H44"/>
    <mergeCell ref="B45:H45"/>
    <mergeCell ref="B51:H51"/>
    <mergeCell ref="B58:E58"/>
    <mergeCell ref="A59:H59"/>
    <mergeCell ref="B60:H60"/>
    <mergeCell ref="B61:H61"/>
    <mergeCell ref="B68:H68"/>
    <mergeCell ref="A30:H30"/>
    <mergeCell ref="A1:H1"/>
    <mergeCell ref="A2:H2"/>
    <mergeCell ref="B3:H3"/>
    <mergeCell ref="B4:H4"/>
    <mergeCell ref="B5:H5"/>
    <mergeCell ref="A10:H10"/>
    <mergeCell ref="B12:H12"/>
    <mergeCell ref="B15:E15"/>
    <mergeCell ref="A16:H16"/>
    <mergeCell ref="B17:H17"/>
    <mergeCell ref="B29:E29"/>
    <mergeCell ref="B6:H6"/>
    <mergeCell ref="B7:H7"/>
    <mergeCell ref="B8:H8"/>
  </mergeCells>
  <pageMargins left="0.43307086614173229" right="0.23622047244094491" top="0.55118110236220474" bottom="0.35433070866141736" header="0.31496062992125984" footer="0.31496062992125984"/>
  <pageSetup paperSize="9" scale="70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134F6-F69B-4867-B98C-9429E9351F7C}">
  <dimension ref="A1:V22"/>
  <sheetViews>
    <sheetView workbookViewId="0">
      <selection activeCell="B8" sqref="B8"/>
    </sheetView>
  </sheetViews>
  <sheetFormatPr defaultRowHeight="15" x14ac:dyDescent="0.25"/>
  <cols>
    <col min="1" max="1" width="16.42578125" customWidth="1"/>
    <col min="4" max="4" width="24" customWidth="1"/>
    <col min="5" max="5" width="13.28515625" bestFit="1" customWidth="1"/>
    <col min="7" max="7" width="14.28515625" bestFit="1" customWidth="1"/>
    <col min="9" max="9" width="13.28515625" bestFit="1" customWidth="1"/>
    <col min="11" max="11" width="14.28515625" bestFit="1" customWidth="1"/>
    <col min="13" max="13" width="14.28515625" bestFit="1" customWidth="1"/>
    <col min="15" max="15" width="14.28515625" bestFit="1" customWidth="1"/>
    <col min="17" max="17" width="14.28515625" bestFit="1" customWidth="1"/>
    <col min="19" max="19" width="11.7109375" bestFit="1" customWidth="1"/>
    <col min="21" max="21" width="10.140625" customWidth="1"/>
  </cols>
  <sheetData>
    <row r="1" spans="1:22" ht="30" customHeight="1" x14ac:dyDescent="0.25">
      <c r="A1" s="145" t="s">
        <v>213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7"/>
    </row>
    <row r="2" spans="1:22" ht="30" customHeight="1" x14ac:dyDescent="0.25">
      <c r="A2" s="172" t="s">
        <v>1</v>
      </c>
      <c r="B2" s="110" t="str">
        <f>Planilha!B3</f>
        <v>CONSTRUÇÃO DE UMA PONTE SOBRE O RIO MANOEL ALVES NA LOCALIDADE DE TRÊS BARRAS NO MUNICÍPIO DE MORRO GRANDE/SC, COM ÁREA TOTAL DE 300M².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2" ht="30" customHeight="1" x14ac:dyDescent="0.25">
      <c r="A3" s="172" t="s">
        <v>2</v>
      </c>
      <c r="B3" s="110" t="str">
        <f>Planilha!B4</f>
        <v>RIO MANOEL ALVES, LOCALIDADE DE TRÊS BARRAS, MORRO GRANDE/SC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1:22" ht="30" customHeight="1" x14ac:dyDescent="0.25">
      <c r="A4" s="172" t="s">
        <v>179</v>
      </c>
      <c r="B4" s="173">
        <f>Planilha!B5</f>
        <v>0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1:22" ht="30" customHeight="1" x14ac:dyDescent="0.25">
      <c r="A5" s="172" t="s">
        <v>178</v>
      </c>
      <c r="B5" s="174">
        <f>Planilha!B6</f>
        <v>0.3654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</row>
    <row r="6" spans="1:22" ht="30" customHeight="1" x14ac:dyDescent="0.25">
      <c r="A6" s="172" t="s">
        <v>211</v>
      </c>
      <c r="B6" s="175">
        <f>Planilha!B7</f>
        <v>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</row>
    <row r="7" spans="1:22" ht="30" customHeight="1" x14ac:dyDescent="0.25">
      <c r="A7" s="172" t="s">
        <v>212</v>
      </c>
      <c r="B7" s="175">
        <f>Planilha!B8</f>
        <v>0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</row>
    <row r="8" spans="1:22" ht="26.25" customHeight="1" x14ac:dyDescent="0.25">
      <c r="A8" s="176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57"/>
    </row>
    <row r="9" spans="1:22" x14ac:dyDescent="0.25">
      <c r="A9" s="148" t="s">
        <v>5</v>
      </c>
      <c r="B9" s="148" t="s">
        <v>28</v>
      </c>
      <c r="C9" s="148"/>
      <c r="D9" s="148"/>
      <c r="E9" s="148" t="s">
        <v>29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35" t="s">
        <v>30</v>
      </c>
      <c r="T9" s="136"/>
    </row>
    <row r="10" spans="1:22" x14ac:dyDescent="0.25">
      <c r="A10" s="148"/>
      <c r="B10" s="148"/>
      <c r="C10" s="148"/>
      <c r="D10" s="148"/>
      <c r="E10" s="144" t="s">
        <v>31</v>
      </c>
      <c r="F10" s="144"/>
      <c r="G10" s="144" t="s">
        <v>32</v>
      </c>
      <c r="H10" s="144"/>
      <c r="I10" s="144" t="s">
        <v>73</v>
      </c>
      <c r="J10" s="144"/>
      <c r="K10" s="144" t="s">
        <v>74</v>
      </c>
      <c r="L10" s="144"/>
      <c r="M10" s="144" t="s">
        <v>207</v>
      </c>
      <c r="N10" s="144"/>
      <c r="O10" s="144" t="s">
        <v>208</v>
      </c>
      <c r="P10" s="144"/>
      <c r="Q10" s="144" t="s">
        <v>209</v>
      </c>
      <c r="R10" s="144"/>
      <c r="S10" s="137"/>
      <c r="T10" s="138"/>
    </row>
    <row r="11" spans="1:22" x14ac:dyDescent="0.25">
      <c r="A11" s="148"/>
      <c r="B11" s="148"/>
      <c r="C11" s="148"/>
      <c r="D11" s="148"/>
      <c r="E11" s="46" t="s">
        <v>33</v>
      </c>
      <c r="F11" s="46" t="s">
        <v>11</v>
      </c>
      <c r="G11" s="46" t="s">
        <v>33</v>
      </c>
      <c r="H11" s="46" t="s">
        <v>11</v>
      </c>
      <c r="I11" s="46" t="s">
        <v>33</v>
      </c>
      <c r="J11" s="46" t="s">
        <v>11</v>
      </c>
      <c r="K11" s="46" t="s">
        <v>33</v>
      </c>
      <c r="L11" s="46" t="s">
        <v>11</v>
      </c>
      <c r="M11" s="46" t="s">
        <v>33</v>
      </c>
      <c r="N11" s="46" t="s">
        <v>11</v>
      </c>
      <c r="O11" s="46" t="s">
        <v>33</v>
      </c>
      <c r="P11" s="46" t="s">
        <v>11</v>
      </c>
      <c r="Q11" s="46" t="s">
        <v>33</v>
      </c>
      <c r="R11" s="46" t="s">
        <v>11</v>
      </c>
      <c r="S11" s="56" t="s">
        <v>33</v>
      </c>
      <c r="T11" s="56" t="s">
        <v>11</v>
      </c>
    </row>
    <row r="12" spans="1:22" ht="30" customHeight="1" x14ac:dyDescent="0.25">
      <c r="A12" s="46">
        <v>1</v>
      </c>
      <c r="B12" s="110" t="str">
        <f>Planilha!B12</f>
        <v>ADMINISTRAÇÃO LOCAL</v>
      </c>
      <c r="C12" s="110"/>
      <c r="D12" s="110"/>
      <c r="E12" s="80">
        <f>ROUND($S$12*F12,2)</f>
        <v>0</v>
      </c>
      <c r="F12" s="77">
        <v>2.2499999999999999E-2</v>
      </c>
      <c r="G12" s="80">
        <f>ROUND($S$12*H12,2)</f>
        <v>0</v>
      </c>
      <c r="H12" s="77">
        <v>0.1231</v>
      </c>
      <c r="I12" s="80">
        <f>ROUND($S$12*J12,2)</f>
        <v>0</v>
      </c>
      <c r="J12" s="77">
        <v>6.9500000000000006E-2</v>
      </c>
      <c r="K12" s="80">
        <f>ROUND($S$12*L12,2)</f>
        <v>0</v>
      </c>
      <c r="L12" s="77">
        <v>0.2344</v>
      </c>
      <c r="M12" s="80">
        <f>ROUND($S$12*N12,2)</f>
        <v>0</v>
      </c>
      <c r="N12" s="77">
        <v>0.28589999999999999</v>
      </c>
      <c r="O12" s="80">
        <f>ROUND($S$12*P12,2)</f>
        <v>0</v>
      </c>
      <c r="P12" s="77">
        <v>0.1588</v>
      </c>
      <c r="Q12" s="80">
        <f>ROUND($S$12*R12,2)</f>
        <v>0</v>
      </c>
      <c r="R12" s="77">
        <v>0.1057</v>
      </c>
      <c r="S12" s="78">
        <f>Planilha!G15</f>
        <v>0</v>
      </c>
      <c r="T12" s="78" t="e">
        <f t="shared" ref="T12:T18" si="0">ROUND(S12*$T$19/$S$19,2)</f>
        <v>#DIV/0!</v>
      </c>
      <c r="U12" s="94"/>
      <c r="V12" s="95"/>
    </row>
    <row r="13" spans="1:22" ht="30" customHeight="1" x14ac:dyDescent="0.25">
      <c r="A13" s="46">
        <v>2</v>
      </c>
      <c r="B13" s="110" t="str">
        <f>Planilha!B17</f>
        <v>SERVIÇOS INICIAIS E MOVIMENTO DE TERRA</v>
      </c>
      <c r="C13" s="110"/>
      <c r="D13" s="110"/>
      <c r="E13" s="80">
        <f>ROUND($S$13*F13,2)</f>
        <v>0</v>
      </c>
      <c r="F13" s="77">
        <v>0.3</v>
      </c>
      <c r="G13" s="80">
        <f>ROUND($S$13*H13,2)</f>
        <v>0</v>
      </c>
      <c r="H13" s="77">
        <v>0.6</v>
      </c>
      <c r="I13" s="80">
        <f>ROUND($S$13*J13,2)</f>
        <v>0</v>
      </c>
      <c r="J13" s="77">
        <v>0.1</v>
      </c>
      <c r="K13" s="80">
        <f>ROUND($S$13*L13,2)</f>
        <v>0</v>
      </c>
      <c r="L13" s="77"/>
      <c r="M13" s="80">
        <f>ROUND($S$13*N13,2)</f>
        <v>0</v>
      </c>
      <c r="N13" s="77"/>
      <c r="O13" s="80">
        <f>ROUND($S$13*P13,2)</f>
        <v>0</v>
      </c>
      <c r="P13" s="77"/>
      <c r="Q13" s="80">
        <f>ROUND($S$13*R13,2)</f>
        <v>0</v>
      </c>
      <c r="R13" s="77"/>
      <c r="S13" s="78">
        <f>Planilha!G29</f>
        <v>0</v>
      </c>
      <c r="T13" s="78" t="e">
        <f t="shared" si="0"/>
        <v>#DIV/0!</v>
      </c>
      <c r="V13" s="95"/>
    </row>
    <row r="14" spans="1:22" ht="30" customHeight="1" x14ac:dyDescent="0.25">
      <c r="A14" s="46">
        <v>3</v>
      </c>
      <c r="B14" s="110" t="str">
        <f>Planilha!B31</f>
        <v>INFRA ESTRUTURA</v>
      </c>
      <c r="C14" s="110"/>
      <c r="D14" s="110"/>
      <c r="E14" s="80">
        <f>ROUND($S$14*F14,2)</f>
        <v>0</v>
      </c>
      <c r="F14" s="77"/>
      <c r="G14" s="80">
        <f>ROUND($S$14*H14,2)</f>
        <v>0</v>
      </c>
      <c r="H14" s="77">
        <v>0.6</v>
      </c>
      <c r="I14" s="80">
        <f>ROUND($S$14*J14,2)</f>
        <v>0</v>
      </c>
      <c r="J14" s="77">
        <v>0.4</v>
      </c>
      <c r="K14" s="80">
        <f>ROUND($S$14*L14,2)</f>
        <v>0</v>
      </c>
      <c r="L14" s="77"/>
      <c r="M14" s="80">
        <f>ROUND($S$14*N14,2)</f>
        <v>0</v>
      </c>
      <c r="N14" s="77"/>
      <c r="O14" s="80">
        <f>ROUND($S$14*P14,2)</f>
        <v>0</v>
      </c>
      <c r="P14" s="77"/>
      <c r="Q14" s="80">
        <f>ROUND($S$14*R14,2)</f>
        <v>0</v>
      </c>
      <c r="R14" s="77"/>
      <c r="S14" s="78">
        <f>Planilha!G42</f>
        <v>0</v>
      </c>
      <c r="T14" s="78" t="e">
        <f t="shared" si="0"/>
        <v>#DIV/0!</v>
      </c>
      <c r="V14" s="95"/>
    </row>
    <row r="15" spans="1:22" ht="30" customHeight="1" x14ac:dyDescent="0.25">
      <c r="A15" s="46">
        <v>4</v>
      </c>
      <c r="B15" s="110" t="str">
        <f>Planilha!B44</f>
        <v xml:space="preserve">MESOESTRUTURA </v>
      </c>
      <c r="C15" s="110"/>
      <c r="D15" s="110"/>
      <c r="E15" s="80">
        <f>ROUND($S$15*F15,2)</f>
        <v>0</v>
      </c>
      <c r="F15" s="77"/>
      <c r="G15" s="80">
        <f>ROUND($S$15*H15,2)</f>
        <v>0</v>
      </c>
      <c r="H15" s="77"/>
      <c r="I15" s="80">
        <f>ROUND($S$15*J15,2)</f>
        <v>0</v>
      </c>
      <c r="J15" s="77">
        <v>0.2</v>
      </c>
      <c r="K15" s="80">
        <f>ROUND($S$15*L15,2)</f>
        <v>0</v>
      </c>
      <c r="L15" s="77">
        <v>0.4</v>
      </c>
      <c r="M15" s="80">
        <f>ROUND($S$15*N15,2)</f>
        <v>0</v>
      </c>
      <c r="N15" s="77">
        <v>0.4</v>
      </c>
      <c r="O15" s="80">
        <f>ROUND($S$15*P15,2)</f>
        <v>0</v>
      </c>
      <c r="P15" s="77"/>
      <c r="Q15" s="80">
        <f>ROUND($S$15*R15,2)</f>
        <v>0</v>
      </c>
      <c r="R15" s="77"/>
      <c r="S15" s="78">
        <f>Planilha!G58</f>
        <v>0</v>
      </c>
      <c r="T15" s="78" t="e">
        <f t="shared" si="0"/>
        <v>#DIV/0!</v>
      </c>
      <c r="V15" s="95"/>
    </row>
    <row r="16" spans="1:22" ht="30" customHeight="1" x14ac:dyDescent="0.25">
      <c r="A16" s="46">
        <v>5</v>
      </c>
      <c r="B16" s="110" t="str">
        <f>Planilha!B60</f>
        <v>SUPRAESTRUTURA</v>
      </c>
      <c r="C16" s="110"/>
      <c r="D16" s="110"/>
      <c r="E16" s="80">
        <f>ROUND($S$16*F16,2)</f>
        <v>0</v>
      </c>
      <c r="F16" s="77"/>
      <c r="G16" s="80">
        <f>ROUND($S$16*H16,2)</f>
        <v>0</v>
      </c>
      <c r="H16" s="77"/>
      <c r="I16" s="80">
        <f>ROUND($S$16*J16,2)</f>
        <v>0</v>
      </c>
      <c r="J16" s="77"/>
      <c r="K16" s="80">
        <f>ROUND($S$16*L16,2)</f>
        <v>0</v>
      </c>
      <c r="L16" s="77">
        <v>0.4</v>
      </c>
      <c r="M16" s="80">
        <f>ROUND($S$16*N16,2)</f>
        <v>0</v>
      </c>
      <c r="N16" s="77">
        <v>0.4</v>
      </c>
      <c r="O16" s="80">
        <f>ROUND($S$16*P16,2)</f>
        <v>0</v>
      </c>
      <c r="P16" s="77">
        <v>0.2</v>
      </c>
      <c r="Q16" s="80">
        <f>ROUND($S$16*R16,2)</f>
        <v>0</v>
      </c>
      <c r="R16" s="77"/>
      <c r="S16" s="78">
        <f>Planilha!G75</f>
        <v>0</v>
      </c>
      <c r="T16" s="78" t="e">
        <f t="shared" si="0"/>
        <v>#DIV/0!</v>
      </c>
      <c r="V16" s="95"/>
    </row>
    <row r="17" spans="1:22" ht="30" customHeight="1" x14ac:dyDescent="0.25">
      <c r="A17" s="46">
        <v>6</v>
      </c>
      <c r="B17" s="110" t="str">
        <f>Planilha!B77</f>
        <v>GUARDA CORPO E COFRE</v>
      </c>
      <c r="C17" s="110"/>
      <c r="D17" s="110"/>
      <c r="E17" s="80">
        <f>ROUND($S$17*F17,2)</f>
        <v>0</v>
      </c>
      <c r="F17" s="77"/>
      <c r="G17" s="80">
        <f>ROUND($S$17*H17,2)</f>
        <v>0</v>
      </c>
      <c r="H17" s="77"/>
      <c r="I17" s="80">
        <f>ROUND($S$17*J17,2)</f>
        <v>0</v>
      </c>
      <c r="J17" s="77"/>
      <c r="K17" s="80">
        <f>ROUND($S$17*L17,2)</f>
        <v>0</v>
      </c>
      <c r="L17" s="77"/>
      <c r="M17" s="80">
        <f>ROUND($S$17*N17,2)</f>
        <v>0</v>
      </c>
      <c r="N17" s="77"/>
      <c r="O17" s="80">
        <f>ROUND($S$17*P17,2)</f>
        <v>0</v>
      </c>
      <c r="P17" s="77"/>
      <c r="Q17" s="80">
        <f>ROUND($S$17*R17,2)</f>
        <v>0</v>
      </c>
      <c r="R17" s="77">
        <v>1</v>
      </c>
      <c r="S17" s="78">
        <f>Planilha!G84</f>
        <v>0</v>
      </c>
      <c r="T17" s="78" t="e">
        <f t="shared" si="0"/>
        <v>#DIV/0!</v>
      </c>
      <c r="V17" s="95"/>
    </row>
    <row r="18" spans="1:22" ht="30" customHeight="1" x14ac:dyDescent="0.25">
      <c r="A18" s="46">
        <v>7</v>
      </c>
      <c r="B18" s="110" t="str">
        <f>Planilha!B86</f>
        <v>CORTINAS - PARA A FORMAÇÃO DOS BLOCOS E DA CORTINA</v>
      </c>
      <c r="C18" s="110"/>
      <c r="D18" s="110"/>
      <c r="E18" s="80">
        <f>ROUND($S$18*F18,2)</f>
        <v>0</v>
      </c>
      <c r="F18" s="77"/>
      <c r="G18" s="80">
        <f>ROUND($S$18*H18,2)</f>
        <v>0</v>
      </c>
      <c r="H18" s="77"/>
      <c r="I18" s="80">
        <f>ROUND($S$18*J18,2)</f>
        <v>0</v>
      </c>
      <c r="J18" s="77"/>
      <c r="K18" s="80">
        <f>ROUND($S$18*L18,2)</f>
        <v>0</v>
      </c>
      <c r="L18" s="77"/>
      <c r="M18" s="80">
        <f>ROUND($S$18*N18,2)</f>
        <v>0</v>
      </c>
      <c r="N18" s="77">
        <v>0.3</v>
      </c>
      <c r="O18" s="80">
        <f>ROUND($S$18*P18,2)</f>
        <v>0</v>
      </c>
      <c r="P18" s="77">
        <v>0.3</v>
      </c>
      <c r="Q18" s="80">
        <f>ROUND($S$18*R18,2)</f>
        <v>0</v>
      </c>
      <c r="R18" s="77">
        <v>0.4</v>
      </c>
      <c r="S18" s="78">
        <f>Planilha!G105</f>
        <v>0</v>
      </c>
      <c r="T18" s="78" t="e">
        <f t="shared" si="0"/>
        <v>#DIV/0!</v>
      </c>
      <c r="V18" s="95"/>
    </row>
    <row r="19" spans="1:22" ht="30" customHeight="1" x14ac:dyDescent="0.25">
      <c r="A19" s="143"/>
      <c r="B19" s="120" t="s">
        <v>34</v>
      </c>
      <c r="C19" s="120"/>
      <c r="D19" s="120"/>
      <c r="E19" s="134">
        <f>ROUND(SUM(E12:E18),2)</f>
        <v>0</v>
      </c>
      <c r="F19" s="134"/>
      <c r="G19" s="134">
        <f>ROUND(SUM(G12:G18),2)</f>
        <v>0</v>
      </c>
      <c r="H19" s="134"/>
      <c r="I19" s="134">
        <f>ROUND(SUM(I12:I18),2)</f>
        <v>0</v>
      </c>
      <c r="J19" s="134"/>
      <c r="K19" s="134">
        <f>ROUND(SUM(K12:K18),2)</f>
        <v>0</v>
      </c>
      <c r="L19" s="134"/>
      <c r="M19" s="134">
        <f>ROUND(SUM(M12:M18),2)</f>
        <v>0</v>
      </c>
      <c r="N19" s="134"/>
      <c r="O19" s="134">
        <f>ROUND(SUM(O12:O18),2)</f>
        <v>0</v>
      </c>
      <c r="P19" s="134"/>
      <c r="Q19" s="134">
        <f>ROUND(SUM(Q12:Q18),2)</f>
        <v>0</v>
      </c>
      <c r="R19" s="134"/>
      <c r="S19" s="79">
        <f>SUM(S12:S18)</f>
        <v>0</v>
      </c>
      <c r="T19" s="79">
        <v>100</v>
      </c>
    </row>
    <row r="20" spans="1:22" ht="30" customHeight="1" x14ac:dyDescent="0.25">
      <c r="A20" s="143"/>
      <c r="B20" s="120" t="s">
        <v>35</v>
      </c>
      <c r="C20" s="120"/>
      <c r="D20" s="120"/>
      <c r="E20" s="134">
        <f>E19</f>
        <v>0</v>
      </c>
      <c r="F20" s="134"/>
      <c r="G20" s="134">
        <f>ROUND(E20+G19,2)</f>
        <v>0</v>
      </c>
      <c r="H20" s="134"/>
      <c r="I20" s="142">
        <f>ROUND(G20+I19,2)</f>
        <v>0</v>
      </c>
      <c r="J20" s="142"/>
      <c r="K20" s="142">
        <f>ROUND(I20+K19,2)</f>
        <v>0</v>
      </c>
      <c r="L20" s="142"/>
      <c r="M20" s="134">
        <f>ROUND(K20+M19,2)</f>
        <v>0</v>
      </c>
      <c r="N20" s="134"/>
      <c r="O20" s="134">
        <f>ROUND(M20+O19,2)</f>
        <v>0</v>
      </c>
      <c r="P20" s="134"/>
      <c r="Q20" s="134">
        <f>ROUND(O20+Q19,2)+0.02</f>
        <v>0.02</v>
      </c>
      <c r="R20" s="134"/>
      <c r="S20" s="139"/>
      <c r="T20" s="139"/>
    </row>
    <row r="21" spans="1:22" ht="30" customHeight="1" x14ac:dyDescent="0.25">
      <c r="A21" s="143"/>
      <c r="B21" s="140" t="s">
        <v>36</v>
      </c>
      <c r="C21" s="140"/>
      <c r="D21" s="140"/>
      <c r="E21" s="141" t="e">
        <f>ROUND(E19*100,2)/($S$19)</f>
        <v>#DIV/0!</v>
      </c>
      <c r="F21" s="141"/>
      <c r="G21" s="141" t="e">
        <f>ROUND(G19*100,2)/($S$19)</f>
        <v>#DIV/0!</v>
      </c>
      <c r="H21" s="141"/>
      <c r="I21" s="141" t="e">
        <f>ROUND(I19*100,2)/($S$19)</f>
        <v>#DIV/0!</v>
      </c>
      <c r="J21" s="141"/>
      <c r="K21" s="141" t="e">
        <f>ROUND(K19*100,2)/($S$19)</f>
        <v>#DIV/0!</v>
      </c>
      <c r="L21" s="141"/>
      <c r="M21" s="141" t="e">
        <f>ROUND(M19*100,2)/($S$19)</f>
        <v>#DIV/0!</v>
      </c>
      <c r="N21" s="141"/>
      <c r="O21" s="141" t="e">
        <f>ROUND(O19*100,2)/($S$19)</f>
        <v>#DIV/0!</v>
      </c>
      <c r="P21" s="141"/>
      <c r="Q21" s="141" t="e">
        <f>ROUND(Q19*100,2)/($S$19)</f>
        <v>#DIV/0!</v>
      </c>
      <c r="R21" s="141"/>
      <c r="S21" s="139"/>
      <c r="T21" s="139"/>
    </row>
    <row r="22" spans="1:22" ht="30" customHeight="1" x14ac:dyDescent="0.25">
      <c r="A22" s="143"/>
      <c r="B22" s="140" t="s">
        <v>37</v>
      </c>
      <c r="C22" s="140"/>
      <c r="D22" s="140"/>
      <c r="E22" s="141" t="e">
        <f>E20*100/$S$19</f>
        <v>#DIV/0!</v>
      </c>
      <c r="F22" s="141"/>
      <c r="G22" s="134" t="e">
        <f>SUM(E22+G21)</f>
        <v>#DIV/0!</v>
      </c>
      <c r="H22" s="134"/>
      <c r="I22" s="134" t="e">
        <f>SUM(G22+I21)</f>
        <v>#DIV/0!</v>
      </c>
      <c r="J22" s="134"/>
      <c r="K22" s="134" t="e">
        <f>SUM(I22+K21)</f>
        <v>#DIV/0!</v>
      </c>
      <c r="L22" s="134"/>
      <c r="M22" s="134" t="e">
        <f>SUM(K22+M21)</f>
        <v>#DIV/0!</v>
      </c>
      <c r="N22" s="134"/>
      <c r="O22" s="134" t="e">
        <f>SUM(M22+O21)</f>
        <v>#DIV/0!</v>
      </c>
      <c r="P22" s="134"/>
      <c r="Q22" s="134" t="e">
        <f>SUM(O22+Q21)</f>
        <v>#DIV/0!</v>
      </c>
      <c r="R22" s="134"/>
      <c r="S22" s="139"/>
      <c r="T22" s="139"/>
    </row>
  </sheetData>
  <mergeCells count="59">
    <mergeCell ref="O10:P10"/>
    <mergeCell ref="Q10:R10"/>
    <mergeCell ref="A1:T1"/>
    <mergeCell ref="B2:T2"/>
    <mergeCell ref="B3:T3"/>
    <mergeCell ref="B4:T4"/>
    <mergeCell ref="B5:T5"/>
    <mergeCell ref="A9:A11"/>
    <mergeCell ref="B9:D11"/>
    <mergeCell ref="E9:R9"/>
    <mergeCell ref="E10:F10"/>
    <mergeCell ref="B6:T6"/>
    <mergeCell ref="B7:T7"/>
    <mergeCell ref="B17:D17"/>
    <mergeCell ref="G10:H10"/>
    <mergeCell ref="I10:J10"/>
    <mergeCell ref="K10:L10"/>
    <mergeCell ref="M10:N10"/>
    <mergeCell ref="B12:D12"/>
    <mergeCell ref="B13:D13"/>
    <mergeCell ref="B14:D14"/>
    <mergeCell ref="B15:D15"/>
    <mergeCell ref="B16:D16"/>
    <mergeCell ref="B18:D18"/>
    <mergeCell ref="A19:A22"/>
    <mergeCell ref="B19:D19"/>
    <mergeCell ref="E19:F19"/>
    <mergeCell ref="G19:H19"/>
    <mergeCell ref="Q19:R19"/>
    <mergeCell ref="B20:D20"/>
    <mergeCell ref="E20:F20"/>
    <mergeCell ref="G20:H20"/>
    <mergeCell ref="I20:J20"/>
    <mergeCell ref="K20:L20"/>
    <mergeCell ref="M20:N20"/>
    <mergeCell ref="I19:J19"/>
    <mergeCell ref="O20:P20"/>
    <mergeCell ref="Q20:R20"/>
    <mergeCell ref="M22:N22"/>
    <mergeCell ref="O22:P22"/>
    <mergeCell ref="K19:L19"/>
    <mergeCell ref="M19:N19"/>
    <mergeCell ref="O19:P19"/>
    <mergeCell ref="Q22:R22"/>
    <mergeCell ref="S9:T10"/>
    <mergeCell ref="S20:T22"/>
    <mergeCell ref="B21:D21"/>
    <mergeCell ref="E21:F21"/>
    <mergeCell ref="G21:H21"/>
    <mergeCell ref="I21:J21"/>
    <mergeCell ref="K21:L21"/>
    <mergeCell ref="M21:N21"/>
    <mergeCell ref="O21:P21"/>
    <mergeCell ref="Q21:R21"/>
    <mergeCell ref="B22:D22"/>
    <mergeCell ref="E22:F22"/>
    <mergeCell ref="G22:H22"/>
    <mergeCell ref="I22:J22"/>
    <mergeCell ref="K22:L22"/>
  </mergeCells>
  <pageMargins left="0.51181102362204722" right="0.51181102362204722" top="0.78740157480314965" bottom="0.78740157480314965" header="0.31496062992125984" footer="0.31496062992125984"/>
  <pageSetup paperSize="9" scale="5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8"/>
  <sheetViews>
    <sheetView showGridLines="0" topLeftCell="A16" zoomScaleNormal="100" workbookViewId="0">
      <selection activeCell="M6" sqref="M6"/>
    </sheetView>
  </sheetViews>
  <sheetFormatPr defaultRowHeight="12.75" x14ac:dyDescent="0.2"/>
  <cols>
    <col min="1" max="1" width="16.28515625" style="5" customWidth="1"/>
    <col min="2" max="2" width="46.5703125" style="5" customWidth="1"/>
    <col min="3" max="3" width="9.140625" style="5"/>
    <col min="4" max="4" width="12.7109375" style="5" customWidth="1"/>
    <col min="5" max="5" width="15" style="5" customWidth="1"/>
    <col min="6" max="6" width="12.140625" style="5" customWidth="1"/>
    <col min="7" max="7" width="15.85546875" style="5" customWidth="1"/>
    <col min="8" max="16384" width="9.140625" style="5"/>
  </cols>
  <sheetData>
    <row r="1" spans="1:8" ht="31.5" customHeight="1" thickBot="1" x14ac:dyDescent="0.25">
      <c r="A1" s="105" t="s">
        <v>0</v>
      </c>
      <c r="B1" s="106"/>
      <c r="C1" s="106"/>
      <c r="D1" s="106"/>
      <c r="E1" s="106"/>
      <c r="F1" s="106"/>
      <c r="G1" s="107"/>
    </row>
    <row r="2" spans="1:8" ht="13.5" thickBot="1" x14ac:dyDescent="0.25">
      <c r="A2" s="169"/>
      <c r="B2" s="170"/>
      <c r="C2" s="170"/>
      <c r="D2" s="170"/>
      <c r="E2" s="170"/>
      <c r="F2" s="170"/>
      <c r="G2" s="170"/>
    </row>
    <row r="3" spans="1:8" ht="13.5" thickBot="1" x14ac:dyDescent="0.25">
      <c r="A3" s="2" t="s">
        <v>1</v>
      </c>
      <c r="B3" s="161" t="s">
        <v>38</v>
      </c>
      <c r="C3" s="161"/>
      <c r="D3" s="161"/>
      <c r="E3" s="161"/>
      <c r="F3" s="161"/>
      <c r="G3" s="162"/>
      <c r="H3" s="1"/>
    </row>
    <row r="4" spans="1:8" ht="13.5" thickBot="1" x14ac:dyDescent="0.25">
      <c r="A4" s="4" t="s">
        <v>2</v>
      </c>
      <c r="B4" s="149" t="s">
        <v>39</v>
      </c>
      <c r="C4" s="150"/>
      <c r="D4" s="150"/>
      <c r="E4" s="150"/>
      <c r="F4" s="150"/>
      <c r="G4" s="151"/>
    </row>
    <row r="5" spans="1:8" ht="13.5" thickBot="1" x14ac:dyDescent="0.25">
      <c r="A5" s="4" t="s">
        <v>3</v>
      </c>
      <c r="B5" s="152">
        <f>F32</f>
        <v>0</v>
      </c>
      <c r="C5" s="153"/>
      <c r="D5" s="153"/>
      <c r="E5" s="153"/>
      <c r="F5" s="153"/>
      <c r="G5" s="154"/>
    </row>
    <row r="6" spans="1:8" ht="13.5" thickBot="1" x14ac:dyDescent="0.25">
      <c r="A6" s="3" t="s">
        <v>4</v>
      </c>
      <c r="B6" s="155">
        <v>0.2056</v>
      </c>
      <c r="C6" s="156"/>
      <c r="D6" s="156"/>
      <c r="E6" s="156"/>
      <c r="F6" s="156"/>
      <c r="G6" s="157"/>
    </row>
    <row r="7" spans="1:8" ht="13.5" thickBot="1" x14ac:dyDescent="0.25">
      <c r="A7" s="166"/>
      <c r="B7" s="167"/>
      <c r="C7" s="167"/>
      <c r="D7" s="167"/>
      <c r="E7" s="167"/>
      <c r="F7" s="167"/>
      <c r="G7" s="167"/>
    </row>
    <row r="8" spans="1:8" ht="13.5" thickBot="1" x14ac:dyDescent="0.25">
      <c r="A8" s="6" t="s">
        <v>5</v>
      </c>
      <c r="B8" s="45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9" t="s">
        <v>11</v>
      </c>
    </row>
    <row r="9" spans="1:8" x14ac:dyDescent="0.2">
      <c r="A9" s="10">
        <v>1</v>
      </c>
      <c r="B9" s="168" t="s">
        <v>12</v>
      </c>
      <c r="C9" s="168"/>
      <c r="D9" s="168"/>
      <c r="E9" s="168"/>
      <c r="F9" s="168"/>
      <c r="G9" s="168"/>
    </row>
    <row r="10" spans="1:8" ht="26.25" thickBot="1" x14ac:dyDescent="0.25">
      <c r="A10" s="11" t="s">
        <v>13</v>
      </c>
      <c r="B10" s="12" t="s">
        <v>40</v>
      </c>
      <c r="C10" s="26" t="s">
        <v>23</v>
      </c>
      <c r="D10" s="13">
        <v>2.88</v>
      </c>
      <c r="E10" s="14"/>
      <c r="F10" s="15">
        <f>ROUND(D10*E10,2)</f>
        <v>0</v>
      </c>
      <c r="G10" s="16" t="e">
        <f>F10*100/$F$32</f>
        <v>#DIV/0!</v>
      </c>
    </row>
    <row r="11" spans="1:8" ht="13.5" thickBot="1" x14ac:dyDescent="0.25">
      <c r="A11" s="6" t="s">
        <v>14</v>
      </c>
      <c r="B11" s="163" t="s">
        <v>15</v>
      </c>
      <c r="C11" s="163"/>
      <c r="D11" s="163"/>
      <c r="E11" s="163"/>
      <c r="F11" s="17">
        <f>SUM(F10:F10)</f>
        <v>0</v>
      </c>
      <c r="G11" s="18" t="e">
        <f>F11*G32/F32</f>
        <v>#DIV/0!</v>
      </c>
    </row>
    <row r="12" spans="1:8" ht="13.5" thickBot="1" x14ac:dyDescent="0.25">
      <c r="A12" s="160"/>
      <c r="B12" s="160"/>
      <c r="C12" s="160"/>
      <c r="D12" s="160"/>
      <c r="E12" s="160"/>
      <c r="F12" s="160"/>
      <c r="G12" s="160"/>
    </row>
    <row r="13" spans="1:8" ht="13.5" thickBot="1" x14ac:dyDescent="0.25">
      <c r="A13" s="19">
        <v>2</v>
      </c>
      <c r="B13" s="164" t="s">
        <v>41</v>
      </c>
      <c r="C13" s="164"/>
      <c r="D13" s="164"/>
      <c r="E13" s="164"/>
      <c r="F13" s="164"/>
      <c r="G13" s="165"/>
    </row>
    <row r="14" spans="1:8" ht="51" x14ac:dyDescent="0.2">
      <c r="A14" s="20" t="s">
        <v>16</v>
      </c>
      <c r="B14" s="36" t="s">
        <v>20</v>
      </c>
      <c r="C14" s="35" t="s">
        <v>42</v>
      </c>
      <c r="D14" s="21">
        <v>627.75</v>
      </c>
      <c r="E14" s="22"/>
      <c r="F14" s="15">
        <f>ROUND(D14*E14,2)</f>
        <v>0</v>
      </c>
      <c r="G14" s="23" t="e">
        <f t="shared" ref="G14:G19" si="0">F14*100/$F$32</f>
        <v>#DIV/0!</v>
      </c>
    </row>
    <row r="15" spans="1:8" ht="25.5" x14ac:dyDescent="0.2">
      <c r="A15" s="20" t="s">
        <v>17</v>
      </c>
      <c r="B15" s="36" t="s">
        <v>43</v>
      </c>
      <c r="C15" s="35" t="s">
        <v>44</v>
      </c>
      <c r="D15" s="21">
        <v>29441.48</v>
      </c>
      <c r="E15" s="22"/>
      <c r="F15" s="15">
        <f>ROUND(D15*E15,2)</f>
        <v>0</v>
      </c>
      <c r="G15" s="23" t="e">
        <f t="shared" si="0"/>
        <v>#DIV/0!</v>
      </c>
    </row>
    <row r="16" spans="1:8" ht="25.5" x14ac:dyDescent="0.2">
      <c r="A16" s="20" t="s">
        <v>18</v>
      </c>
      <c r="B16" s="36" t="s">
        <v>45</v>
      </c>
      <c r="C16" s="26" t="s">
        <v>23</v>
      </c>
      <c r="D16" s="21">
        <v>4050</v>
      </c>
      <c r="E16" s="22"/>
      <c r="F16" s="15">
        <f>ROUND(D16*E16,2)</f>
        <v>0</v>
      </c>
      <c r="G16" s="23" t="e">
        <f t="shared" si="0"/>
        <v>#DIV/0!</v>
      </c>
    </row>
    <row r="17" spans="1:8" x14ac:dyDescent="0.2">
      <c r="A17" s="20" t="s">
        <v>46</v>
      </c>
      <c r="B17" s="36" t="s">
        <v>47</v>
      </c>
      <c r="C17" s="26" t="s">
        <v>23</v>
      </c>
      <c r="D17" s="21">
        <v>4050</v>
      </c>
      <c r="E17" s="22"/>
      <c r="F17" s="15">
        <f>ROUND(D17*E17,2)</f>
        <v>0</v>
      </c>
      <c r="G17" s="23" t="e">
        <f t="shared" si="0"/>
        <v>#DIV/0!</v>
      </c>
    </row>
    <row r="18" spans="1:8" ht="51" x14ac:dyDescent="0.2">
      <c r="A18" s="20" t="s">
        <v>48</v>
      </c>
      <c r="B18" s="36" t="s">
        <v>24</v>
      </c>
      <c r="C18" s="35" t="s">
        <v>42</v>
      </c>
      <c r="D18" s="21">
        <v>162</v>
      </c>
      <c r="E18" s="22"/>
      <c r="F18" s="15">
        <f t="shared" ref="F18:F19" si="1">ROUND(D18*E18,2)</f>
        <v>0</v>
      </c>
      <c r="G18" s="23" t="e">
        <f t="shared" si="0"/>
        <v>#DIV/0!</v>
      </c>
    </row>
    <row r="19" spans="1:8" ht="39" thickBot="1" x14ac:dyDescent="0.25">
      <c r="A19" s="20" t="s">
        <v>49</v>
      </c>
      <c r="B19" s="36" t="s">
        <v>50</v>
      </c>
      <c r="C19" s="35" t="s">
        <v>44</v>
      </c>
      <c r="D19" s="21">
        <v>7597.8</v>
      </c>
      <c r="E19" s="22"/>
      <c r="F19" s="15">
        <f t="shared" si="1"/>
        <v>0</v>
      </c>
      <c r="G19" s="23" t="e">
        <f t="shared" si="0"/>
        <v>#DIV/0!</v>
      </c>
    </row>
    <row r="20" spans="1:8" ht="15.75" customHeight="1" thickBot="1" x14ac:dyDescent="0.25">
      <c r="A20" s="6" t="s">
        <v>51</v>
      </c>
      <c r="B20" s="163" t="s">
        <v>15</v>
      </c>
      <c r="C20" s="163"/>
      <c r="D20" s="163"/>
      <c r="E20" s="163"/>
      <c r="F20" s="17">
        <f>SUM(F14:F19)</f>
        <v>0</v>
      </c>
      <c r="G20" s="18" t="e">
        <f>F20*100/F32</f>
        <v>#DIV/0!</v>
      </c>
    </row>
    <row r="21" spans="1:8" ht="13.5" thickBot="1" x14ac:dyDescent="0.25">
      <c r="A21" s="160"/>
      <c r="B21" s="160"/>
      <c r="C21" s="160"/>
      <c r="D21" s="160"/>
      <c r="E21" s="160"/>
      <c r="F21" s="160"/>
      <c r="G21" s="160"/>
    </row>
    <row r="22" spans="1:8" ht="13.5" thickBot="1" x14ac:dyDescent="0.25">
      <c r="A22" s="19">
        <v>3</v>
      </c>
      <c r="B22" s="164" t="s">
        <v>52</v>
      </c>
      <c r="C22" s="164"/>
      <c r="D22" s="164"/>
      <c r="E22" s="164"/>
      <c r="F22" s="164"/>
      <c r="G22" s="165"/>
    </row>
    <row r="23" spans="1:8" ht="38.25" x14ac:dyDescent="0.2">
      <c r="A23" s="25" t="s">
        <v>19</v>
      </c>
      <c r="B23" s="37" t="s">
        <v>53</v>
      </c>
      <c r="C23" s="26" t="s">
        <v>23</v>
      </c>
      <c r="D23" s="27">
        <v>129.6</v>
      </c>
      <c r="E23" s="27"/>
      <c r="F23" s="15">
        <f>ROUND(D23*E23,2)</f>
        <v>0</v>
      </c>
      <c r="G23" s="16" t="e">
        <f t="shared" ref="G23:G27" si="2">F23*100/$F$32</f>
        <v>#DIV/0!</v>
      </c>
    </row>
    <row r="24" spans="1:8" ht="38.25" x14ac:dyDescent="0.2">
      <c r="A24" s="25" t="s">
        <v>21</v>
      </c>
      <c r="B24" s="37" t="s">
        <v>53</v>
      </c>
      <c r="C24" s="26" t="s">
        <v>23</v>
      </c>
      <c r="D24" s="28">
        <v>112.59</v>
      </c>
      <c r="E24" s="27"/>
      <c r="F24" s="15">
        <f t="shared" ref="F24:F29" si="3">ROUND(D24*E24,2)</f>
        <v>0</v>
      </c>
      <c r="G24" s="16" t="e">
        <f t="shared" si="2"/>
        <v>#DIV/0!</v>
      </c>
    </row>
    <row r="25" spans="1:8" ht="25.5" x14ac:dyDescent="0.2">
      <c r="A25" s="24" t="s">
        <v>54</v>
      </c>
      <c r="B25" s="38" t="s">
        <v>55</v>
      </c>
      <c r="C25" s="26" t="s">
        <v>23</v>
      </c>
      <c r="D25" s="13">
        <v>7.56</v>
      </c>
      <c r="E25" s="29"/>
      <c r="F25" s="15">
        <f t="shared" si="3"/>
        <v>0</v>
      </c>
      <c r="G25" s="16" t="e">
        <f t="shared" si="2"/>
        <v>#DIV/0!</v>
      </c>
    </row>
    <row r="26" spans="1:8" ht="25.5" x14ac:dyDescent="0.2">
      <c r="A26" s="25" t="s">
        <v>22</v>
      </c>
      <c r="B26" s="38" t="s">
        <v>26</v>
      </c>
      <c r="C26" s="11" t="s">
        <v>25</v>
      </c>
      <c r="D26" s="13">
        <v>190</v>
      </c>
      <c r="E26" s="29"/>
      <c r="F26" s="15">
        <f t="shared" si="3"/>
        <v>0</v>
      </c>
      <c r="G26" s="16" t="e">
        <f t="shared" si="2"/>
        <v>#DIV/0!</v>
      </c>
    </row>
    <row r="27" spans="1:8" ht="38.25" x14ac:dyDescent="0.2">
      <c r="A27" s="25" t="s">
        <v>56</v>
      </c>
      <c r="B27" s="38" t="s">
        <v>57</v>
      </c>
      <c r="C27" s="11" t="s">
        <v>25</v>
      </c>
      <c r="D27" s="13">
        <v>4</v>
      </c>
      <c r="E27" s="29"/>
      <c r="F27" s="15">
        <f t="shared" si="3"/>
        <v>0</v>
      </c>
      <c r="G27" s="16" t="e">
        <f t="shared" si="2"/>
        <v>#DIV/0!</v>
      </c>
    </row>
    <row r="28" spans="1:8" ht="38.25" x14ac:dyDescent="0.2">
      <c r="A28" s="24" t="s">
        <v>58</v>
      </c>
      <c r="B28" s="37" t="s">
        <v>59</v>
      </c>
      <c r="C28" s="11" t="s">
        <v>25</v>
      </c>
      <c r="D28" s="28">
        <v>6</v>
      </c>
      <c r="E28" s="27"/>
      <c r="F28" s="15">
        <f t="shared" si="3"/>
        <v>0</v>
      </c>
      <c r="G28" s="42" t="e">
        <f>F28*100/$F$32</f>
        <v>#DIV/0!</v>
      </c>
    </row>
    <row r="29" spans="1:8" ht="39" thickBot="1" x14ac:dyDescent="0.25">
      <c r="A29" s="25" t="s">
        <v>60</v>
      </c>
      <c r="B29" s="39" t="s">
        <v>61</v>
      </c>
      <c r="C29" s="11" t="s">
        <v>25</v>
      </c>
      <c r="D29" s="40">
        <v>1</v>
      </c>
      <c r="E29" s="41"/>
      <c r="F29" s="15">
        <f t="shared" si="3"/>
        <v>0</v>
      </c>
      <c r="G29" s="42" t="e">
        <f>F29*100/$F$32</f>
        <v>#DIV/0!</v>
      </c>
    </row>
    <row r="30" spans="1:8" ht="13.5" thickBot="1" x14ac:dyDescent="0.25">
      <c r="A30" s="6" t="s">
        <v>60</v>
      </c>
      <c r="B30" s="163" t="s">
        <v>15</v>
      </c>
      <c r="C30" s="163"/>
      <c r="D30" s="163"/>
      <c r="E30" s="163"/>
      <c r="F30" s="17">
        <f>SUM(F23:F29)</f>
        <v>0</v>
      </c>
      <c r="G30" s="18" t="e">
        <f>F30*100/$F$32</f>
        <v>#DIV/0!</v>
      </c>
    </row>
    <row r="31" spans="1:8" ht="19.5" customHeight="1" thickBot="1" x14ac:dyDescent="0.25">
      <c r="A31" s="160"/>
      <c r="B31" s="160"/>
      <c r="C31" s="160"/>
      <c r="D31" s="160"/>
      <c r="E31" s="160"/>
      <c r="F31" s="160"/>
      <c r="G31" s="160"/>
    </row>
    <row r="32" spans="1:8" ht="13.5" thickBot="1" x14ac:dyDescent="0.25">
      <c r="A32" s="158" t="s">
        <v>27</v>
      </c>
      <c r="B32" s="159"/>
      <c r="C32" s="159"/>
      <c r="D32" s="159"/>
      <c r="E32" s="159"/>
      <c r="F32" s="8">
        <f>SUM(F30+F20+F11)</f>
        <v>0</v>
      </c>
      <c r="G32" s="30" t="e">
        <f>F32*100/$F$32</f>
        <v>#DIV/0!</v>
      </c>
      <c r="H32" s="31"/>
    </row>
    <row r="33" spans="1:7" x14ac:dyDescent="0.2">
      <c r="A33" s="32"/>
      <c r="B33" s="33"/>
      <c r="C33" s="33"/>
      <c r="D33" s="33"/>
      <c r="E33" s="33"/>
      <c r="F33" s="33"/>
      <c r="G33" s="34"/>
    </row>
    <row r="34" spans="1:7" x14ac:dyDescent="0.2">
      <c r="A34" s="33"/>
      <c r="B34" s="33"/>
      <c r="C34" s="33"/>
      <c r="D34" s="33"/>
      <c r="E34" s="33"/>
      <c r="F34" s="33"/>
      <c r="G34" s="34"/>
    </row>
    <row r="35" spans="1:7" x14ac:dyDescent="0.2">
      <c r="A35" s="33"/>
      <c r="B35" s="33"/>
      <c r="C35" s="33"/>
      <c r="D35" s="33"/>
      <c r="E35" s="33"/>
      <c r="F35" s="33"/>
      <c r="G35" s="34"/>
    </row>
    <row r="36" spans="1:7" x14ac:dyDescent="0.2">
      <c r="A36" s="33"/>
      <c r="B36" s="33"/>
      <c r="C36" s="33"/>
      <c r="D36" s="33"/>
      <c r="E36" s="33"/>
      <c r="F36" s="33"/>
      <c r="G36" s="34"/>
    </row>
    <row r="37" spans="1:7" ht="15.75" customHeight="1" x14ac:dyDescent="0.2">
      <c r="A37" s="34"/>
      <c r="B37" s="34"/>
      <c r="C37" s="34"/>
      <c r="D37" s="34"/>
      <c r="E37" s="34"/>
      <c r="F37" s="34"/>
      <c r="G37" s="34"/>
    </row>
    <row r="38" spans="1:7" ht="15.75" customHeight="1" x14ac:dyDescent="0.2">
      <c r="A38" s="34"/>
      <c r="B38" s="34"/>
      <c r="C38" s="34"/>
      <c r="D38" s="34"/>
      <c r="E38" s="33"/>
      <c r="F38" s="34"/>
      <c r="G38" s="34"/>
    </row>
    <row r="39" spans="1:7" x14ac:dyDescent="0.2">
      <c r="A39" s="34"/>
      <c r="B39" s="34"/>
      <c r="C39" s="34"/>
      <c r="D39" s="34"/>
      <c r="E39" s="34"/>
      <c r="F39" s="34"/>
      <c r="G39" s="34"/>
    </row>
    <row r="40" spans="1:7" x14ac:dyDescent="0.2">
      <c r="A40" s="34"/>
      <c r="B40" s="34"/>
      <c r="C40" s="34"/>
      <c r="D40" s="34"/>
      <c r="E40" s="34"/>
      <c r="F40" s="34"/>
      <c r="G40" s="34"/>
    </row>
    <row r="41" spans="1:7" x14ac:dyDescent="0.2">
      <c r="A41" s="34"/>
      <c r="B41" s="34"/>
      <c r="C41" s="34"/>
      <c r="D41" s="34"/>
      <c r="E41" s="34"/>
      <c r="F41" s="34"/>
      <c r="G41" s="34"/>
    </row>
    <row r="42" spans="1:7" x14ac:dyDescent="0.2">
      <c r="A42" s="34"/>
      <c r="B42" s="34"/>
      <c r="C42" s="34"/>
      <c r="D42" s="34"/>
      <c r="E42" s="34"/>
      <c r="F42" s="34"/>
      <c r="G42" s="34"/>
    </row>
    <row r="43" spans="1:7" x14ac:dyDescent="0.2">
      <c r="A43" s="34"/>
      <c r="B43" s="34"/>
      <c r="C43" s="34"/>
      <c r="D43" s="34"/>
      <c r="E43" s="34"/>
      <c r="F43" s="34"/>
      <c r="G43" s="34"/>
    </row>
    <row r="44" spans="1:7" x14ac:dyDescent="0.2">
      <c r="A44" s="34"/>
      <c r="B44" s="34"/>
      <c r="C44" s="34"/>
      <c r="D44" s="34"/>
      <c r="E44" s="34"/>
      <c r="F44" s="34"/>
      <c r="G44" s="34"/>
    </row>
    <row r="45" spans="1:7" x14ac:dyDescent="0.2">
      <c r="A45" s="34"/>
      <c r="B45" s="34"/>
      <c r="C45" s="34"/>
      <c r="D45" s="34"/>
      <c r="E45" s="34"/>
      <c r="F45" s="34"/>
      <c r="G45" s="34"/>
    </row>
    <row r="46" spans="1:7" x14ac:dyDescent="0.2">
      <c r="A46" s="34"/>
      <c r="B46" s="34"/>
      <c r="C46" s="34"/>
      <c r="D46" s="34"/>
      <c r="E46" s="34"/>
      <c r="F46" s="34"/>
      <c r="G46" s="34"/>
    </row>
    <row r="47" spans="1:7" x14ac:dyDescent="0.2">
      <c r="A47" s="34"/>
      <c r="B47" s="34"/>
      <c r="C47" s="34"/>
      <c r="D47" s="34"/>
      <c r="E47" s="34"/>
      <c r="F47" s="34"/>
      <c r="G47" s="34"/>
    </row>
    <row r="48" spans="1:7" x14ac:dyDescent="0.2">
      <c r="A48" s="34"/>
      <c r="B48" s="34"/>
      <c r="C48" s="34"/>
      <c r="D48" s="34"/>
      <c r="E48" s="34"/>
      <c r="F48" s="34"/>
      <c r="G48" s="34"/>
    </row>
  </sheetData>
  <mergeCells count="17">
    <mergeCell ref="A2:G2"/>
    <mergeCell ref="B4:G4"/>
    <mergeCell ref="B5:G5"/>
    <mergeCell ref="B6:G6"/>
    <mergeCell ref="A32:E32"/>
    <mergeCell ref="A1:G1"/>
    <mergeCell ref="A31:G31"/>
    <mergeCell ref="B3:G3"/>
    <mergeCell ref="B20:E20"/>
    <mergeCell ref="B22:G22"/>
    <mergeCell ref="B13:G13"/>
    <mergeCell ref="A7:G7"/>
    <mergeCell ref="B11:E11"/>
    <mergeCell ref="A12:G12"/>
    <mergeCell ref="B9:G9"/>
    <mergeCell ref="B30:E30"/>
    <mergeCell ref="A21:G21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</vt:lpstr>
      <vt:lpstr>Cronograma</vt:lpstr>
      <vt:lpstr>Orçamento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cp:keywords/>
  <dc:description/>
  <cp:lastModifiedBy>PREFEITURA MORRO GRANDE</cp:lastModifiedBy>
  <cp:revision/>
  <cp:lastPrinted>2023-11-23T15:26:04Z</cp:lastPrinted>
  <dcterms:created xsi:type="dcterms:W3CDTF">2015-12-07T12:00:04Z</dcterms:created>
  <dcterms:modified xsi:type="dcterms:W3CDTF">2023-11-23T15:27:07Z</dcterms:modified>
  <cp:category/>
  <cp:contentStatus/>
</cp:coreProperties>
</file>